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9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6060" tabRatio="500" firstSheet="6" activeTab="10"/>
  </bookViews>
  <sheets>
    <sheet name="May 10" sheetId="1" r:id="rId1"/>
    <sheet name="May 13" sheetId="3" r:id="rId2"/>
    <sheet name="May 16" sheetId="4" r:id="rId3"/>
    <sheet name="May 19" sheetId="5" r:id="rId4"/>
    <sheet name="May 23" sheetId="6" r:id="rId5"/>
    <sheet name="May 27" sheetId="7" r:id="rId6"/>
    <sheet name="June 1" sheetId="8" r:id="rId7"/>
    <sheet name="June 6" sheetId="9" r:id="rId8"/>
    <sheet name="density" sheetId="10" r:id="rId9"/>
    <sheet name="schedule" sheetId="2" r:id="rId10"/>
    <sheet name="avgwithinjars" sheetId="11" r:id="rId11"/>
    <sheet name="avgwithintreatment" sheetId="12" r:id="rId12"/>
    <sheet name="Sheet3" sheetId="13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2" l="1"/>
  <c r="F14" i="12"/>
  <c r="AA3" i="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" i="8"/>
  <c r="AA3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2" i="6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I19" i="8"/>
  <c r="K19" i="8"/>
  <c r="W19" i="8"/>
  <c r="W20" i="8"/>
  <c r="W21" i="8"/>
  <c r="W22" i="8"/>
  <c r="I23" i="8"/>
  <c r="K23" i="8"/>
  <c r="W23" i="8"/>
  <c r="W24" i="8"/>
  <c r="I25" i="8"/>
  <c r="K25" i="8"/>
  <c r="W25" i="8"/>
  <c r="W26" i="8"/>
  <c r="W27" i="8"/>
  <c r="W2" i="8"/>
  <c r="J398" i="13"/>
  <c r="I398" i="13"/>
  <c r="H398" i="13"/>
  <c r="I205" i="13"/>
  <c r="H205" i="13"/>
  <c r="I199" i="13"/>
  <c r="H199" i="13"/>
  <c r="J196" i="13"/>
  <c r="I196" i="13"/>
  <c r="H196" i="13"/>
  <c r="I193" i="13"/>
  <c r="H193" i="13"/>
  <c r="I190" i="13"/>
  <c r="H190" i="13"/>
  <c r="I187" i="13"/>
  <c r="H187" i="13"/>
  <c r="I184" i="13"/>
  <c r="H184" i="13"/>
  <c r="J19" i="13"/>
  <c r="I19" i="13"/>
  <c r="H19" i="13"/>
  <c r="G19" i="13"/>
  <c r="J16" i="13"/>
  <c r="I16" i="13"/>
  <c r="H16" i="13"/>
  <c r="G16" i="13"/>
  <c r="J13" i="13"/>
  <c r="I13" i="13"/>
  <c r="H13" i="13"/>
  <c r="G13" i="13"/>
  <c r="J10" i="13"/>
  <c r="I10" i="13"/>
  <c r="H10" i="13"/>
  <c r="G10" i="13"/>
  <c r="I7" i="13"/>
  <c r="H7" i="13"/>
  <c r="G7" i="13"/>
  <c r="J4" i="13"/>
  <c r="I4" i="13"/>
  <c r="H4" i="13"/>
  <c r="G4" i="13"/>
  <c r="P3" i="3"/>
  <c r="P4" i="3"/>
  <c r="P5" i="3"/>
  <c r="P6" i="3"/>
  <c r="P7" i="3"/>
  <c r="P8" i="3"/>
  <c r="P9" i="3"/>
  <c r="P10" i="3"/>
  <c r="P11" i="3"/>
  <c r="P12" i="3"/>
  <c r="P13" i="3"/>
  <c r="P16" i="3"/>
  <c r="P17" i="3"/>
  <c r="P2" i="3"/>
  <c r="L3" i="3"/>
  <c r="L4" i="3"/>
  <c r="L5" i="3"/>
  <c r="L6" i="3"/>
  <c r="L7" i="3"/>
  <c r="L8" i="3"/>
  <c r="L9" i="3"/>
  <c r="L10" i="3"/>
  <c r="L11" i="3"/>
  <c r="L12" i="3"/>
  <c r="L13" i="3"/>
  <c r="L16" i="3"/>
  <c r="L17" i="3"/>
  <c r="L2" i="3"/>
  <c r="K3" i="3"/>
  <c r="K4" i="3"/>
  <c r="K5" i="3"/>
  <c r="K6" i="3"/>
  <c r="K7" i="3"/>
  <c r="K8" i="3"/>
  <c r="K9" i="3"/>
  <c r="K10" i="3"/>
  <c r="K11" i="3"/>
  <c r="K12" i="3"/>
  <c r="K13" i="3"/>
  <c r="K16" i="3"/>
  <c r="K17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2" i="3"/>
  <c r="K3" i="1"/>
  <c r="K4" i="1"/>
  <c r="K5" i="1"/>
  <c r="K6" i="1"/>
  <c r="K7" i="1"/>
  <c r="K8" i="1"/>
  <c r="K9" i="1"/>
  <c r="K10" i="1"/>
  <c r="K11" i="1"/>
  <c r="K12" i="1"/>
  <c r="K13" i="1"/>
  <c r="K2" i="1"/>
  <c r="M3" i="1"/>
  <c r="M4" i="1"/>
  <c r="M5" i="1"/>
  <c r="M6" i="1"/>
  <c r="M7" i="1"/>
  <c r="M8" i="1"/>
  <c r="M9" i="1"/>
  <c r="M10" i="1"/>
  <c r="M11" i="1"/>
  <c r="M12" i="1"/>
  <c r="M13" i="1"/>
  <c r="M2" i="1"/>
  <c r="L3" i="1"/>
  <c r="L4" i="1"/>
  <c r="L5" i="1"/>
  <c r="L6" i="1"/>
  <c r="L7" i="1"/>
  <c r="L8" i="1"/>
  <c r="L9" i="1"/>
  <c r="L10" i="1"/>
  <c r="L11" i="1"/>
  <c r="L12" i="1"/>
  <c r="L13" i="1"/>
  <c r="L2" i="1"/>
  <c r="J3" i="1"/>
  <c r="J4" i="1"/>
  <c r="J5" i="1"/>
  <c r="J6" i="1"/>
  <c r="J7" i="1"/>
  <c r="J8" i="1"/>
  <c r="J9" i="1"/>
  <c r="J10" i="1"/>
  <c r="J11" i="1"/>
  <c r="J12" i="1"/>
  <c r="J13" i="1"/>
  <c r="J2" i="1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2" i="9"/>
  <c r="X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2" i="9"/>
  <c r="I3" i="9"/>
  <c r="L3" i="9"/>
  <c r="M3" i="9"/>
  <c r="I4" i="9"/>
  <c r="L4" i="9"/>
  <c r="M4" i="9"/>
  <c r="I5" i="9"/>
  <c r="L5" i="9"/>
  <c r="M5" i="9"/>
  <c r="I6" i="9"/>
  <c r="L6" i="9"/>
  <c r="M6" i="9"/>
  <c r="I7" i="9"/>
  <c r="L7" i="9"/>
  <c r="M7" i="9"/>
  <c r="M8" i="9"/>
  <c r="M9" i="9"/>
  <c r="M10" i="9"/>
  <c r="M11" i="9"/>
  <c r="M12" i="9"/>
  <c r="M13" i="9"/>
  <c r="I14" i="9"/>
  <c r="L14" i="9"/>
  <c r="M14" i="9"/>
  <c r="M15" i="9"/>
  <c r="I16" i="9"/>
  <c r="L16" i="9"/>
  <c r="M16" i="9"/>
  <c r="I17" i="9"/>
  <c r="L17" i="9"/>
  <c r="M17" i="9"/>
  <c r="I18" i="9"/>
  <c r="L18" i="9"/>
  <c r="M18" i="9"/>
  <c r="M19" i="9"/>
  <c r="M20" i="9"/>
  <c r="I21" i="9"/>
  <c r="L21" i="9"/>
  <c r="M21" i="9"/>
  <c r="M22" i="9"/>
  <c r="M23" i="9"/>
  <c r="M24" i="9"/>
  <c r="M25" i="9"/>
  <c r="I26" i="9"/>
  <c r="L26" i="9"/>
  <c r="M26" i="9"/>
  <c r="I27" i="9"/>
  <c r="L27" i="9"/>
  <c r="M27" i="9"/>
  <c r="M28" i="9"/>
  <c r="M29" i="9"/>
  <c r="M30" i="9"/>
  <c r="M31" i="9"/>
  <c r="I32" i="9"/>
  <c r="L32" i="9"/>
  <c r="M32" i="9"/>
  <c r="M33" i="9"/>
  <c r="I34" i="9"/>
  <c r="L34" i="9"/>
  <c r="M34" i="9"/>
  <c r="M35" i="9"/>
  <c r="I36" i="9"/>
  <c r="L36" i="9"/>
  <c r="M36" i="9"/>
  <c r="M37" i="9"/>
  <c r="I38" i="9"/>
  <c r="L38" i="9"/>
  <c r="M38" i="9"/>
  <c r="I39" i="9"/>
  <c r="L39" i="9"/>
  <c r="M39" i="9"/>
  <c r="M40" i="9"/>
  <c r="I41" i="9"/>
  <c r="L41" i="9"/>
  <c r="M41" i="9"/>
  <c r="I42" i="9"/>
  <c r="L42" i="9"/>
  <c r="M42" i="9"/>
  <c r="I43" i="9"/>
  <c r="L43" i="9"/>
  <c r="M43" i="9"/>
  <c r="I44" i="9"/>
  <c r="L44" i="9"/>
  <c r="M44" i="9"/>
  <c r="I45" i="9"/>
  <c r="L45" i="9"/>
  <c r="M45" i="9"/>
  <c r="M2" i="9"/>
  <c r="L8" i="9"/>
  <c r="L9" i="9"/>
  <c r="L10" i="9"/>
  <c r="L11" i="9"/>
  <c r="L12" i="9"/>
  <c r="L13" i="9"/>
  <c r="L15" i="9"/>
  <c r="L19" i="9"/>
  <c r="L20" i="9"/>
  <c r="L22" i="9"/>
  <c r="L23" i="9"/>
  <c r="L24" i="9"/>
  <c r="L25" i="9"/>
  <c r="L28" i="9"/>
  <c r="L29" i="9"/>
  <c r="L30" i="9"/>
  <c r="L31" i="9"/>
  <c r="L33" i="9"/>
  <c r="L35" i="9"/>
  <c r="L37" i="9"/>
  <c r="L40" i="9"/>
  <c r="L2" i="9"/>
  <c r="I13" i="9"/>
  <c r="I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2" i="9"/>
  <c r="S3" i="8"/>
  <c r="S4" i="8"/>
  <c r="S5" i="8"/>
  <c r="S6" i="8"/>
  <c r="S7" i="8"/>
  <c r="S8" i="8"/>
  <c r="S9" i="8"/>
  <c r="K10" i="8"/>
  <c r="S10" i="8"/>
  <c r="S11" i="8"/>
  <c r="K12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" i="8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2" i="4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2" i="5"/>
  <c r="X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I22" i="6"/>
  <c r="K22" i="6"/>
  <c r="X22" i="6"/>
  <c r="X23" i="6"/>
  <c r="X24" i="6"/>
  <c r="X25" i="6"/>
  <c r="X26" i="6"/>
  <c r="X27" i="6"/>
  <c r="X28" i="6"/>
  <c r="X29" i="6"/>
  <c r="X30" i="6"/>
  <c r="X31" i="6"/>
  <c r="X32" i="6"/>
  <c r="X33" i="6"/>
  <c r="X2" i="6"/>
  <c r="Y3" i="7"/>
  <c r="Y4" i="7"/>
  <c r="Y5" i="7"/>
  <c r="Y6" i="7"/>
  <c r="Y7" i="7"/>
  <c r="Y8" i="7"/>
  <c r="Y9" i="7"/>
  <c r="Y10" i="7"/>
  <c r="Y11" i="7"/>
  <c r="Y12" i="7"/>
  <c r="Y13" i="7"/>
  <c r="Y14" i="7"/>
  <c r="I15" i="7"/>
  <c r="K15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I31" i="7"/>
  <c r="K31" i="7"/>
  <c r="Y31" i="7"/>
  <c r="Y32" i="7"/>
  <c r="Y33" i="7"/>
  <c r="Y34" i="7"/>
  <c r="Y35" i="7"/>
  <c r="Y2" i="7"/>
  <c r="X3" i="8"/>
  <c r="X4" i="8"/>
  <c r="X5" i="8"/>
  <c r="X6" i="8"/>
  <c r="X7" i="8"/>
  <c r="X8" i="8"/>
  <c r="X9" i="8"/>
  <c r="I10" i="8"/>
  <c r="X10" i="8"/>
  <c r="X11" i="8"/>
  <c r="I12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" i="8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2" i="4"/>
  <c r="H4" i="4"/>
  <c r="H5" i="4"/>
  <c r="H7" i="4"/>
  <c r="H8" i="4"/>
  <c r="H9" i="4"/>
  <c r="H10" i="4"/>
  <c r="H12" i="4"/>
  <c r="H14" i="4"/>
  <c r="H17" i="4"/>
  <c r="H18" i="4"/>
  <c r="H19" i="4"/>
  <c r="H21" i="4"/>
  <c r="H22" i="4"/>
  <c r="H23" i="4"/>
  <c r="H24" i="4"/>
  <c r="H25" i="4"/>
  <c r="H27" i="4"/>
  <c r="H28" i="4"/>
  <c r="H29" i="4"/>
  <c r="H31" i="4"/>
  <c r="H32" i="4"/>
  <c r="H34" i="4"/>
  <c r="H35" i="4"/>
  <c r="H36" i="4"/>
  <c r="H37" i="4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2" i="5"/>
  <c r="I6" i="5"/>
  <c r="I8" i="5"/>
  <c r="I9" i="5"/>
  <c r="I13" i="5"/>
  <c r="I14" i="5"/>
  <c r="I15" i="5"/>
  <c r="I18" i="5"/>
  <c r="I19" i="5"/>
  <c r="I20" i="5"/>
  <c r="I23" i="5"/>
  <c r="I24" i="5"/>
  <c r="I25" i="5"/>
  <c r="I26" i="5"/>
  <c r="I27" i="5"/>
  <c r="I28" i="5"/>
  <c r="I29" i="5"/>
  <c r="I31" i="5"/>
  <c r="I32" i="5"/>
  <c r="I33" i="5"/>
  <c r="I34" i="5"/>
  <c r="I35" i="5"/>
  <c r="I36" i="5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2" i="6"/>
  <c r="I3" i="6"/>
  <c r="I6" i="6"/>
  <c r="I7" i="6"/>
  <c r="I8" i="6"/>
  <c r="I9" i="6"/>
  <c r="I10" i="6"/>
  <c r="I13" i="6"/>
  <c r="I14" i="6"/>
  <c r="I16" i="6"/>
  <c r="I17" i="6"/>
  <c r="I19" i="6"/>
  <c r="I20" i="6"/>
  <c r="I24" i="6"/>
  <c r="I25" i="6"/>
  <c r="I26" i="6"/>
  <c r="I27" i="6"/>
  <c r="I28" i="6"/>
  <c r="I29" i="6"/>
  <c r="I30" i="6"/>
  <c r="I31" i="6"/>
  <c r="I32" i="6"/>
  <c r="I2" i="6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2" i="7"/>
  <c r="M2" i="7"/>
  <c r="I3" i="7"/>
  <c r="I7" i="7"/>
  <c r="I9" i="7"/>
  <c r="I10" i="7"/>
  <c r="I11" i="7"/>
  <c r="I12" i="7"/>
  <c r="I16" i="7"/>
  <c r="I17" i="7"/>
  <c r="I20" i="7"/>
  <c r="I21" i="7"/>
  <c r="I22" i="7"/>
  <c r="I23" i="7"/>
  <c r="I24" i="7"/>
  <c r="I25" i="7"/>
  <c r="I28" i="7"/>
  <c r="I29" i="7"/>
  <c r="I30" i="7"/>
  <c r="I32" i="7"/>
  <c r="I33" i="7"/>
  <c r="I34" i="7"/>
  <c r="I35" i="7"/>
  <c r="I2" i="7"/>
  <c r="M3" i="8"/>
  <c r="I4" i="8"/>
  <c r="L4" i="8"/>
  <c r="M4" i="8"/>
  <c r="I5" i="8"/>
  <c r="L5" i="8"/>
  <c r="M5" i="8"/>
  <c r="I6" i="8"/>
  <c r="L6" i="8"/>
  <c r="M6" i="8"/>
  <c r="M7" i="8"/>
  <c r="I8" i="8"/>
  <c r="L8" i="8"/>
  <c r="M8" i="8"/>
  <c r="I9" i="8"/>
  <c r="L9" i="8"/>
  <c r="M9" i="8"/>
  <c r="L10" i="8"/>
  <c r="M10" i="8"/>
  <c r="I11" i="8"/>
  <c r="L11" i="8"/>
  <c r="M11" i="8"/>
  <c r="L12" i="8"/>
  <c r="M12" i="8"/>
  <c r="I13" i="8"/>
  <c r="L13" i="8"/>
  <c r="M13" i="8"/>
  <c r="M14" i="8"/>
  <c r="I15" i="8"/>
  <c r="L15" i="8"/>
  <c r="M15" i="8"/>
  <c r="I16" i="8"/>
  <c r="L16" i="8"/>
  <c r="M16" i="8"/>
  <c r="M17" i="8"/>
  <c r="I18" i="8"/>
  <c r="L18" i="8"/>
  <c r="M18" i="8"/>
  <c r="L19" i="8"/>
  <c r="M19" i="8"/>
  <c r="M20" i="8"/>
  <c r="M21" i="8"/>
  <c r="I22" i="8"/>
  <c r="L22" i="8"/>
  <c r="M22" i="8"/>
  <c r="L23" i="8"/>
  <c r="M23" i="8"/>
  <c r="I24" i="8"/>
  <c r="L24" i="8"/>
  <c r="M24" i="8"/>
  <c r="L25" i="8"/>
  <c r="M25" i="8"/>
  <c r="M26" i="8"/>
  <c r="I27" i="8"/>
  <c r="L27" i="8"/>
  <c r="M27" i="8"/>
  <c r="M2" i="8"/>
  <c r="L3" i="8"/>
  <c r="L7" i="8"/>
  <c r="L14" i="8"/>
  <c r="L17" i="8"/>
  <c r="L20" i="8"/>
  <c r="L21" i="8"/>
  <c r="L26" i="8"/>
  <c r="L2" i="8"/>
  <c r="E12" i="8"/>
  <c r="E3" i="8"/>
  <c r="E4" i="8"/>
  <c r="E5" i="8"/>
  <c r="E6" i="8"/>
  <c r="E7" i="8"/>
  <c r="E8" i="8"/>
  <c r="E9" i="8"/>
  <c r="E10" i="8"/>
  <c r="E11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" i="8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E15" i="7"/>
  <c r="E3" i="7"/>
  <c r="E4" i="7"/>
  <c r="E5" i="7"/>
  <c r="E6" i="7"/>
  <c r="E7" i="7"/>
  <c r="E8" i="7"/>
  <c r="E9" i="7"/>
  <c r="E10" i="7"/>
  <c r="E11" i="7"/>
  <c r="E12" i="7"/>
  <c r="E13" i="7"/>
  <c r="E14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2" i="7"/>
  <c r="K3" i="6"/>
  <c r="S3" i="6"/>
  <c r="K4" i="6"/>
  <c r="S4" i="6"/>
  <c r="K5" i="6"/>
  <c r="S5" i="6"/>
  <c r="K6" i="6"/>
  <c r="S6" i="6"/>
  <c r="K7" i="6"/>
  <c r="S7" i="6"/>
  <c r="K8" i="6"/>
  <c r="S8" i="6"/>
  <c r="K9" i="6"/>
  <c r="S9" i="6"/>
  <c r="K10" i="6"/>
  <c r="S10" i="6"/>
  <c r="K11" i="6"/>
  <c r="S11" i="6"/>
  <c r="K12" i="6"/>
  <c r="S12" i="6"/>
  <c r="K13" i="6"/>
  <c r="S13" i="6"/>
  <c r="K14" i="6"/>
  <c r="S14" i="6"/>
  <c r="K15" i="6"/>
  <c r="S15" i="6"/>
  <c r="K16" i="6"/>
  <c r="S16" i="6"/>
  <c r="K17" i="6"/>
  <c r="S17" i="6"/>
  <c r="K18" i="6"/>
  <c r="S18" i="6"/>
  <c r="K19" i="6"/>
  <c r="S19" i="6"/>
  <c r="K20" i="6"/>
  <c r="S20" i="6"/>
  <c r="K21" i="6"/>
  <c r="S21" i="6"/>
  <c r="S22" i="6"/>
  <c r="K23" i="6"/>
  <c r="S23" i="6"/>
  <c r="K24" i="6"/>
  <c r="S24" i="6"/>
  <c r="K25" i="6"/>
  <c r="S25" i="6"/>
  <c r="K26" i="6"/>
  <c r="S26" i="6"/>
  <c r="K27" i="6"/>
  <c r="S27" i="6"/>
  <c r="K28" i="6"/>
  <c r="S28" i="6"/>
  <c r="K29" i="6"/>
  <c r="S29" i="6"/>
  <c r="K30" i="6"/>
  <c r="S30" i="6"/>
  <c r="K31" i="6"/>
  <c r="S31" i="6"/>
  <c r="K32" i="6"/>
  <c r="S32" i="6"/>
  <c r="K33" i="6"/>
  <c r="S33" i="6"/>
  <c r="K2" i="6"/>
  <c r="S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2" i="6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B2" i="3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2" i="4"/>
  <c r="E2" i="5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2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C3" i="1"/>
  <c r="C4" i="1"/>
  <c r="C5" i="1"/>
  <c r="C6" i="1"/>
  <c r="C7" i="1"/>
  <c r="C8" i="1"/>
  <c r="C9" i="1"/>
  <c r="C2" i="1"/>
  <c r="B3" i="1"/>
  <c r="B4" i="1"/>
  <c r="B5" i="1"/>
  <c r="B6" i="1"/>
  <c r="B7" i="1"/>
  <c r="B8" i="1"/>
  <c r="B9" i="1"/>
  <c r="B2" i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2" i="3"/>
  <c r="W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2" i="7"/>
  <c r="Q3" i="3"/>
  <c r="R3" i="3"/>
  <c r="S3" i="3"/>
  <c r="Q8" i="3"/>
  <c r="R8" i="3"/>
  <c r="S8" i="3"/>
  <c r="Q9" i="3"/>
  <c r="R9" i="3"/>
  <c r="S9" i="3"/>
  <c r="Q16" i="3"/>
  <c r="R16" i="3"/>
  <c r="S16" i="3"/>
  <c r="Q17" i="3"/>
  <c r="R17" i="3"/>
  <c r="S17" i="3"/>
  <c r="Q4" i="3"/>
  <c r="R4" i="3"/>
  <c r="S4" i="3"/>
  <c r="Q5" i="3"/>
  <c r="R5" i="3"/>
  <c r="S5" i="3"/>
  <c r="Q6" i="3"/>
  <c r="R6" i="3"/>
  <c r="S6" i="3"/>
  <c r="Q7" i="3"/>
  <c r="R7" i="3"/>
  <c r="S7" i="3"/>
  <c r="Q10" i="3"/>
  <c r="R10" i="3"/>
  <c r="S10" i="3"/>
  <c r="Q11" i="3"/>
  <c r="R11" i="3"/>
  <c r="S11" i="3"/>
  <c r="Q12" i="3"/>
  <c r="R12" i="3"/>
  <c r="S12" i="3"/>
  <c r="Q13" i="3"/>
  <c r="R13" i="3"/>
  <c r="S13" i="3"/>
  <c r="S2" i="3"/>
  <c r="R2" i="3"/>
  <c r="Q2" i="3"/>
  <c r="B11" i="1"/>
  <c r="C11" i="1"/>
  <c r="B12" i="1"/>
  <c r="C12" i="1"/>
  <c r="B13" i="1"/>
  <c r="C13" i="1"/>
  <c r="C10" i="1"/>
  <c r="B10" i="1"/>
  <c r="N8" i="4"/>
  <c r="C8" i="4"/>
  <c r="N3" i="4"/>
  <c r="C3" i="4"/>
  <c r="N9" i="4"/>
  <c r="C9" i="4"/>
  <c r="N4" i="4"/>
  <c r="C4" i="4"/>
  <c r="N10" i="4"/>
  <c r="C10" i="4"/>
  <c r="N5" i="4"/>
  <c r="C5" i="4"/>
  <c r="N11" i="4"/>
  <c r="C11" i="4"/>
  <c r="N6" i="4"/>
  <c r="C6" i="4"/>
  <c r="N12" i="4"/>
  <c r="C12" i="4"/>
  <c r="N7" i="4"/>
  <c r="C7" i="4"/>
  <c r="N13" i="4"/>
  <c r="C13" i="4"/>
  <c r="N14" i="4"/>
  <c r="C14" i="4"/>
  <c r="N15" i="4"/>
  <c r="C15" i="4"/>
  <c r="N20" i="4"/>
  <c r="C20" i="4"/>
  <c r="N21" i="4"/>
  <c r="C21" i="4"/>
  <c r="N16" i="4"/>
  <c r="C16" i="4"/>
  <c r="N17" i="4"/>
  <c r="C17" i="4"/>
  <c r="N22" i="4"/>
  <c r="C22" i="4"/>
  <c r="N23" i="4"/>
  <c r="C23" i="4"/>
  <c r="N18" i="4"/>
  <c r="C18" i="4"/>
  <c r="N19" i="4"/>
  <c r="C19" i="4"/>
  <c r="N24" i="4"/>
  <c r="C24" i="4"/>
  <c r="N25" i="4"/>
  <c r="C25" i="4"/>
  <c r="N32" i="4"/>
  <c r="C32" i="4"/>
  <c r="N26" i="4"/>
  <c r="C26" i="4"/>
  <c r="N33" i="4"/>
  <c r="C33" i="4"/>
  <c r="N27" i="4"/>
  <c r="C27" i="4"/>
  <c r="N28" i="4"/>
  <c r="C28" i="4"/>
  <c r="N34" i="4"/>
  <c r="C34" i="4"/>
  <c r="N29" i="4"/>
  <c r="C29" i="4"/>
  <c r="N35" i="4"/>
  <c r="C35" i="4"/>
  <c r="N30" i="4"/>
  <c r="C30" i="4"/>
  <c r="N36" i="4"/>
  <c r="C36" i="4"/>
  <c r="N31" i="4"/>
  <c r="C31" i="4"/>
  <c r="N37" i="4"/>
  <c r="C37" i="4"/>
  <c r="N2" i="4"/>
  <c r="C2" i="4"/>
  <c r="K8" i="5"/>
  <c r="F8" i="5"/>
  <c r="K7" i="5"/>
  <c r="F7" i="5"/>
  <c r="K9" i="5"/>
  <c r="F9" i="5"/>
  <c r="K10" i="5"/>
  <c r="F10" i="5"/>
  <c r="K11" i="5"/>
  <c r="F11" i="5"/>
  <c r="K12" i="5"/>
  <c r="F12" i="5"/>
  <c r="K2" i="5"/>
  <c r="F2" i="5"/>
  <c r="K13" i="5"/>
  <c r="F13" i="5"/>
  <c r="K4" i="5"/>
  <c r="F4" i="5"/>
  <c r="K3" i="5"/>
  <c r="F3" i="5"/>
  <c r="K5" i="5"/>
  <c r="F5" i="5"/>
  <c r="K18" i="5"/>
  <c r="F18" i="5"/>
  <c r="K19" i="5"/>
  <c r="F19" i="5"/>
  <c r="K20" i="5"/>
  <c r="F20" i="5"/>
  <c r="K21" i="5"/>
  <c r="F21" i="5"/>
  <c r="K22" i="5"/>
  <c r="F22" i="5"/>
  <c r="K24" i="5"/>
  <c r="F24" i="5"/>
  <c r="K23" i="5"/>
  <c r="F23" i="5"/>
  <c r="K14" i="5"/>
  <c r="F14" i="5"/>
  <c r="K25" i="5"/>
  <c r="F25" i="5"/>
  <c r="K15" i="5"/>
  <c r="F15" i="5"/>
  <c r="K16" i="5"/>
  <c r="F16" i="5"/>
  <c r="K17" i="5"/>
  <c r="F17" i="5"/>
  <c r="K30" i="5"/>
  <c r="F30" i="5"/>
  <c r="K32" i="5"/>
  <c r="F32" i="5"/>
  <c r="K31" i="5"/>
  <c r="F31" i="5"/>
  <c r="K33" i="5"/>
  <c r="F33" i="5"/>
  <c r="K34" i="5"/>
  <c r="F34" i="5"/>
  <c r="K26" i="5"/>
  <c r="F26" i="5"/>
  <c r="K28" i="5"/>
  <c r="F28" i="5"/>
  <c r="K36" i="5"/>
  <c r="F36" i="5"/>
  <c r="K27" i="5"/>
  <c r="F27" i="5"/>
  <c r="K35" i="5"/>
  <c r="F35" i="5"/>
  <c r="K37" i="5"/>
  <c r="F37" i="5"/>
  <c r="K29" i="5"/>
  <c r="F29" i="5"/>
  <c r="K6" i="5"/>
  <c r="F6" i="5"/>
  <c r="F8" i="6"/>
  <c r="F3" i="6"/>
  <c r="F9" i="6"/>
  <c r="F6" i="6"/>
  <c r="F7" i="6"/>
  <c r="F10" i="6"/>
  <c r="F12" i="6"/>
  <c r="F4" i="6"/>
  <c r="F11" i="6"/>
  <c r="F5" i="6"/>
  <c r="F13" i="6"/>
  <c r="F14" i="6"/>
  <c r="F15" i="6"/>
  <c r="F18" i="6"/>
  <c r="F20" i="6"/>
  <c r="F16" i="6"/>
  <c r="F21" i="6"/>
  <c r="F17" i="6"/>
  <c r="F19" i="6"/>
  <c r="F26" i="6"/>
  <c r="F22" i="6"/>
  <c r="F27" i="6"/>
  <c r="F23" i="6"/>
  <c r="F24" i="6"/>
  <c r="F30" i="6"/>
  <c r="F28" i="6"/>
  <c r="F25" i="6"/>
  <c r="F32" i="6"/>
  <c r="F29" i="6"/>
  <c r="F31" i="6"/>
  <c r="F33" i="6"/>
  <c r="F2" i="6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2" i="7"/>
  <c r="K6" i="8"/>
  <c r="F6" i="8"/>
  <c r="K2" i="8"/>
  <c r="F2" i="8"/>
  <c r="K5" i="8"/>
  <c r="F5" i="8"/>
  <c r="F10" i="8"/>
  <c r="K3" i="8"/>
  <c r="F3" i="8"/>
  <c r="K7" i="8"/>
  <c r="F7" i="8"/>
  <c r="K11" i="8"/>
  <c r="F11" i="8"/>
  <c r="F12" i="8"/>
  <c r="K8" i="8"/>
  <c r="F8" i="8"/>
  <c r="K13" i="8"/>
  <c r="F13" i="8"/>
  <c r="K9" i="8"/>
  <c r="F9" i="8"/>
  <c r="K16" i="8"/>
  <c r="F16" i="8"/>
  <c r="K14" i="8"/>
  <c r="F14" i="8"/>
  <c r="K17" i="8"/>
  <c r="F17" i="8"/>
  <c r="K18" i="8"/>
  <c r="F18" i="8"/>
  <c r="K15" i="8"/>
  <c r="F15" i="8"/>
  <c r="F19" i="8"/>
  <c r="K20" i="8"/>
  <c r="F20" i="8"/>
  <c r="K22" i="8"/>
  <c r="F22" i="8"/>
  <c r="K26" i="8"/>
  <c r="F26" i="8"/>
  <c r="K21" i="8"/>
  <c r="F21" i="8"/>
  <c r="K24" i="8"/>
  <c r="F24" i="8"/>
  <c r="K27" i="8"/>
  <c r="F27" i="8"/>
  <c r="F23" i="8"/>
  <c r="F25" i="8"/>
  <c r="K4" i="8"/>
  <c r="F4" i="8"/>
  <c r="K6" i="9"/>
  <c r="F6" i="9"/>
  <c r="K10" i="9"/>
  <c r="F10" i="9"/>
  <c r="K3" i="9"/>
  <c r="F3" i="9"/>
  <c r="K4" i="9"/>
  <c r="F4" i="9"/>
  <c r="K7" i="9"/>
  <c r="F7" i="9"/>
  <c r="K11" i="9"/>
  <c r="F11" i="9"/>
  <c r="K5" i="9"/>
  <c r="F5" i="9"/>
  <c r="K8" i="9"/>
  <c r="F8" i="9"/>
  <c r="K9" i="9"/>
  <c r="F9" i="9"/>
  <c r="K12" i="9"/>
  <c r="F12" i="9"/>
  <c r="K13" i="9"/>
  <c r="F13" i="9"/>
  <c r="K14" i="9"/>
  <c r="F14" i="9"/>
  <c r="K15" i="9"/>
  <c r="F15" i="9"/>
  <c r="K16" i="9"/>
  <c r="F16" i="9"/>
  <c r="K17" i="9"/>
  <c r="F17" i="9"/>
  <c r="K18" i="9"/>
  <c r="F18" i="9"/>
  <c r="K19" i="9"/>
  <c r="F19" i="9"/>
  <c r="K20" i="9"/>
  <c r="F20" i="9"/>
  <c r="K21" i="9"/>
  <c r="F21" i="9"/>
  <c r="K22" i="9"/>
  <c r="F22" i="9"/>
  <c r="K23" i="9"/>
  <c r="F23" i="9"/>
  <c r="K24" i="9"/>
  <c r="F24" i="9"/>
  <c r="K25" i="9"/>
  <c r="F25" i="9"/>
  <c r="K26" i="9"/>
  <c r="F26" i="9"/>
  <c r="K27" i="9"/>
  <c r="F27" i="9"/>
  <c r="K28" i="9"/>
  <c r="F28" i="9"/>
  <c r="K29" i="9"/>
  <c r="F29" i="9"/>
  <c r="K30" i="9"/>
  <c r="F30" i="9"/>
  <c r="K34" i="9"/>
  <c r="F34" i="9"/>
  <c r="K38" i="9"/>
  <c r="F38" i="9"/>
  <c r="K31" i="9"/>
  <c r="F31" i="9"/>
  <c r="K32" i="9"/>
  <c r="F32" i="9"/>
  <c r="K35" i="9"/>
  <c r="F35" i="9"/>
  <c r="K39" i="9"/>
  <c r="F39" i="9"/>
  <c r="K33" i="9"/>
  <c r="F33" i="9"/>
  <c r="K36" i="9"/>
  <c r="F36" i="9"/>
  <c r="K37" i="9"/>
  <c r="F37" i="9"/>
  <c r="K40" i="9"/>
  <c r="F40" i="9"/>
  <c r="K41" i="9"/>
  <c r="F41" i="9"/>
  <c r="K42" i="9"/>
  <c r="F42" i="9"/>
  <c r="K43" i="9"/>
  <c r="F43" i="9"/>
  <c r="K44" i="9"/>
  <c r="F44" i="9"/>
  <c r="K45" i="9"/>
  <c r="F45" i="9"/>
  <c r="K2" i="9"/>
  <c r="F2" i="9"/>
  <c r="W6" i="9"/>
  <c r="W10" i="9"/>
  <c r="W3" i="9"/>
  <c r="W4" i="9"/>
  <c r="W7" i="9"/>
  <c r="W11" i="9"/>
  <c r="W5" i="9"/>
  <c r="W8" i="9"/>
  <c r="W9" i="9"/>
  <c r="W12" i="9"/>
  <c r="W13" i="9"/>
  <c r="W30" i="9"/>
  <c r="W31" i="9"/>
  <c r="W32" i="9"/>
  <c r="W35" i="9"/>
  <c r="W39" i="9"/>
  <c r="W33" i="9"/>
  <c r="W36" i="9"/>
  <c r="W37" i="9"/>
  <c r="W40" i="9"/>
  <c r="W41" i="9"/>
  <c r="W18" i="9"/>
  <c r="W42" i="9"/>
  <c r="W14" i="9"/>
  <c r="W19" i="9"/>
  <c r="W20" i="9"/>
  <c r="W43" i="9"/>
  <c r="W15" i="9"/>
  <c r="W21" i="9"/>
  <c r="W44" i="9"/>
  <c r="W16" i="9"/>
  <c r="W17" i="9"/>
  <c r="W22" i="9"/>
  <c r="W23" i="9"/>
  <c r="W24" i="9"/>
  <c r="W25" i="9"/>
  <c r="W26" i="9"/>
  <c r="W27" i="9"/>
  <c r="W28" i="9"/>
  <c r="W29" i="9"/>
  <c r="W2" i="9"/>
  <c r="T6" i="9"/>
  <c r="U6" i="9"/>
  <c r="V6" i="9"/>
  <c r="T10" i="9"/>
  <c r="U10" i="9"/>
  <c r="V10" i="9"/>
  <c r="T3" i="9"/>
  <c r="U3" i="9"/>
  <c r="V3" i="9"/>
  <c r="T4" i="9"/>
  <c r="U4" i="9"/>
  <c r="V4" i="9"/>
  <c r="T7" i="9"/>
  <c r="U7" i="9"/>
  <c r="V7" i="9"/>
  <c r="T11" i="9"/>
  <c r="U11" i="9"/>
  <c r="V11" i="9"/>
  <c r="T5" i="9"/>
  <c r="U5" i="9"/>
  <c r="V5" i="9"/>
  <c r="T8" i="9"/>
  <c r="U8" i="9"/>
  <c r="V8" i="9"/>
  <c r="T9" i="9"/>
  <c r="U9" i="9"/>
  <c r="V9" i="9"/>
  <c r="T12" i="9"/>
  <c r="U12" i="9"/>
  <c r="V12" i="9"/>
  <c r="T13" i="9"/>
  <c r="U13" i="9"/>
  <c r="V13" i="9"/>
  <c r="T31" i="9"/>
  <c r="U31" i="9"/>
  <c r="V31" i="9"/>
  <c r="T32" i="9"/>
  <c r="U32" i="9"/>
  <c r="V32" i="9"/>
  <c r="T35" i="9"/>
  <c r="U35" i="9"/>
  <c r="V35" i="9"/>
  <c r="T33" i="9"/>
  <c r="U33" i="9"/>
  <c r="V33" i="9"/>
  <c r="T37" i="9"/>
  <c r="U37" i="9"/>
  <c r="V37" i="9"/>
  <c r="T18" i="9"/>
  <c r="U18" i="9"/>
  <c r="V18" i="9"/>
  <c r="T14" i="9"/>
  <c r="U14" i="9"/>
  <c r="V14" i="9"/>
  <c r="T19" i="9"/>
  <c r="U19" i="9"/>
  <c r="V19" i="9"/>
  <c r="T20" i="9"/>
  <c r="U20" i="9"/>
  <c r="V20" i="9"/>
  <c r="T15" i="9"/>
  <c r="U15" i="9"/>
  <c r="V15" i="9"/>
  <c r="T21" i="9"/>
  <c r="U21" i="9"/>
  <c r="V21" i="9"/>
  <c r="T16" i="9"/>
  <c r="U16" i="9"/>
  <c r="V16" i="9"/>
  <c r="T17" i="9"/>
  <c r="U17" i="9"/>
  <c r="V17" i="9"/>
  <c r="T22" i="9"/>
  <c r="U22" i="9"/>
  <c r="V22" i="9"/>
  <c r="T23" i="9"/>
  <c r="U23" i="9"/>
  <c r="V23" i="9"/>
  <c r="T24" i="9"/>
  <c r="U24" i="9"/>
  <c r="V24" i="9"/>
  <c r="T25" i="9"/>
  <c r="U25" i="9"/>
  <c r="V25" i="9"/>
  <c r="T28" i="9"/>
  <c r="U28" i="9"/>
  <c r="V28" i="9"/>
  <c r="T6" i="8"/>
  <c r="U6" i="8"/>
  <c r="V6" i="8"/>
  <c r="T2" i="8"/>
  <c r="U2" i="8"/>
  <c r="V2" i="8"/>
  <c r="T5" i="8"/>
  <c r="U5" i="8"/>
  <c r="V5" i="8"/>
  <c r="T10" i="8"/>
  <c r="U10" i="8"/>
  <c r="V10" i="8"/>
  <c r="T3" i="8"/>
  <c r="U3" i="8"/>
  <c r="V3" i="8"/>
  <c r="T7" i="8"/>
  <c r="U7" i="8"/>
  <c r="V7" i="8"/>
  <c r="T11" i="8"/>
  <c r="U11" i="8"/>
  <c r="V11" i="8"/>
  <c r="T12" i="8"/>
  <c r="U12" i="8"/>
  <c r="V12" i="8"/>
  <c r="T8" i="8"/>
  <c r="U8" i="8"/>
  <c r="V8" i="8"/>
  <c r="T13" i="8"/>
  <c r="U13" i="8"/>
  <c r="V13" i="8"/>
  <c r="T9" i="8"/>
  <c r="U9" i="8"/>
  <c r="V9" i="8"/>
  <c r="T16" i="8"/>
  <c r="U16" i="8"/>
  <c r="V16" i="8"/>
  <c r="T14" i="8"/>
  <c r="U14" i="8"/>
  <c r="V14" i="8"/>
  <c r="T17" i="8"/>
  <c r="U17" i="8"/>
  <c r="V17" i="8"/>
  <c r="T18" i="8"/>
  <c r="U18" i="8"/>
  <c r="V18" i="8"/>
  <c r="T15" i="8"/>
  <c r="U15" i="8"/>
  <c r="V15" i="8"/>
  <c r="T20" i="8"/>
  <c r="U20" i="8"/>
  <c r="V20" i="8"/>
  <c r="T22" i="8"/>
  <c r="U22" i="8"/>
  <c r="V22" i="8"/>
  <c r="T21" i="8"/>
  <c r="U21" i="8"/>
  <c r="V21" i="8"/>
  <c r="T23" i="8"/>
  <c r="U23" i="8"/>
  <c r="V23" i="8"/>
  <c r="V4" i="8"/>
  <c r="U4" i="8"/>
  <c r="T4" i="8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2" i="7"/>
  <c r="U3" i="7"/>
  <c r="V3" i="7"/>
  <c r="U4" i="7"/>
  <c r="V4" i="7"/>
  <c r="U5" i="7"/>
  <c r="V5" i="7"/>
  <c r="U6" i="7"/>
  <c r="V6" i="7"/>
  <c r="U7" i="7"/>
  <c r="V7" i="7"/>
  <c r="U8" i="7"/>
  <c r="V8" i="7"/>
  <c r="U9" i="7"/>
  <c r="V9" i="7"/>
  <c r="U10" i="7"/>
  <c r="V10" i="7"/>
  <c r="U11" i="7"/>
  <c r="V11" i="7"/>
  <c r="U12" i="7"/>
  <c r="V12" i="7"/>
  <c r="U13" i="7"/>
  <c r="V13" i="7"/>
  <c r="U14" i="7"/>
  <c r="V14" i="7"/>
  <c r="U15" i="7"/>
  <c r="V15" i="7"/>
  <c r="U16" i="7"/>
  <c r="V16" i="7"/>
  <c r="U17" i="7"/>
  <c r="V17" i="7"/>
  <c r="U18" i="7"/>
  <c r="V18" i="7"/>
  <c r="U19" i="7"/>
  <c r="V19" i="7"/>
  <c r="U20" i="7"/>
  <c r="V20" i="7"/>
  <c r="U21" i="7"/>
  <c r="V21" i="7"/>
  <c r="U22" i="7"/>
  <c r="V22" i="7"/>
  <c r="U23" i="7"/>
  <c r="V23" i="7"/>
  <c r="U24" i="7"/>
  <c r="V24" i="7"/>
  <c r="U25" i="7"/>
  <c r="V25" i="7"/>
  <c r="U26" i="7"/>
  <c r="V26" i="7"/>
  <c r="U27" i="7"/>
  <c r="V27" i="7"/>
  <c r="U28" i="7"/>
  <c r="V28" i="7"/>
  <c r="U29" i="7"/>
  <c r="V29" i="7"/>
  <c r="U30" i="7"/>
  <c r="V30" i="7"/>
  <c r="U31" i="7"/>
  <c r="V31" i="7"/>
  <c r="U32" i="7"/>
  <c r="V32" i="7"/>
  <c r="U33" i="7"/>
  <c r="V33" i="7"/>
  <c r="U34" i="7"/>
  <c r="V34" i="7"/>
  <c r="U35" i="7"/>
  <c r="V35" i="7"/>
  <c r="V2" i="7"/>
  <c r="U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2" i="7"/>
  <c r="K3" i="7"/>
  <c r="K4" i="7"/>
  <c r="K5" i="7"/>
  <c r="K6" i="7"/>
  <c r="K7" i="7"/>
  <c r="K8" i="7"/>
  <c r="K9" i="7"/>
  <c r="K10" i="7"/>
  <c r="K11" i="7"/>
  <c r="K12" i="7"/>
  <c r="K13" i="7"/>
  <c r="K14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2" i="7"/>
  <c r="K33" i="7"/>
  <c r="K34" i="7"/>
  <c r="K35" i="7"/>
  <c r="K2" i="7"/>
  <c r="T8" i="6"/>
  <c r="U8" i="6"/>
  <c r="V8" i="6"/>
  <c r="T3" i="6"/>
  <c r="U3" i="6"/>
  <c r="V3" i="6"/>
  <c r="T9" i="6"/>
  <c r="U9" i="6"/>
  <c r="V9" i="6"/>
  <c r="T6" i="6"/>
  <c r="U6" i="6"/>
  <c r="V6" i="6"/>
  <c r="T7" i="6"/>
  <c r="U7" i="6"/>
  <c r="V7" i="6"/>
  <c r="T10" i="6"/>
  <c r="U10" i="6"/>
  <c r="V10" i="6"/>
  <c r="T12" i="6"/>
  <c r="U12" i="6"/>
  <c r="V12" i="6"/>
  <c r="T4" i="6"/>
  <c r="U4" i="6"/>
  <c r="V4" i="6"/>
  <c r="T11" i="6"/>
  <c r="U11" i="6"/>
  <c r="V11" i="6"/>
  <c r="T5" i="6"/>
  <c r="U5" i="6"/>
  <c r="V5" i="6"/>
  <c r="T13" i="6"/>
  <c r="U13" i="6"/>
  <c r="V13" i="6"/>
  <c r="T14" i="6"/>
  <c r="U14" i="6"/>
  <c r="V14" i="6"/>
  <c r="T15" i="6"/>
  <c r="U15" i="6"/>
  <c r="V15" i="6"/>
  <c r="T18" i="6"/>
  <c r="U18" i="6"/>
  <c r="V18" i="6"/>
  <c r="T20" i="6"/>
  <c r="U20" i="6"/>
  <c r="V20" i="6"/>
  <c r="T16" i="6"/>
  <c r="U16" i="6"/>
  <c r="V16" i="6"/>
  <c r="T21" i="6"/>
  <c r="U21" i="6"/>
  <c r="V21" i="6"/>
  <c r="T17" i="6"/>
  <c r="U17" i="6"/>
  <c r="V17" i="6"/>
  <c r="T26" i="6"/>
  <c r="U26" i="6"/>
  <c r="V26" i="6"/>
  <c r="T22" i="6"/>
  <c r="U22" i="6"/>
  <c r="V22" i="6"/>
  <c r="T27" i="6"/>
  <c r="U27" i="6"/>
  <c r="V27" i="6"/>
  <c r="T23" i="6"/>
  <c r="U23" i="6"/>
  <c r="V23" i="6"/>
  <c r="T24" i="6"/>
  <c r="U24" i="6"/>
  <c r="V24" i="6"/>
  <c r="T28" i="6"/>
  <c r="U28" i="6"/>
  <c r="V28" i="6"/>
  <c r="T25" i="6"/>
  <c r="U25" i="6"/>
  <c r="V25" i="6"/>
  <c r="T32" i="6"/>
  <c r="U32" i="6"/>
  <c r="V32" i="6"/>
  <c r="T29" i="6"/>
  <c r="U29" i="6"/>
  <c r="V29" i="6"/>
  <c r="T31" i="6"/>
  <c r="U31" i="6"/>
  <c r="V31" i="6"/>
  <c r="T33" i="6"/>
  <c r="U33" i="6"/>
  <c r="V33" i="6"/>
  <c r="T19" i="6"/>
  <c r="U19" i="6"/>
  <c r="V19" i="6"/>
  <c r="V2" i="6"/>
  <c r="U2" i="6"/>
  <c r="T2" i="6"/>
  <c r="W8" i="6"/>
  <c r="W3" i="6"/>
  <c r="W9" i="6"/>
  <c r="W6" i="6"/>
  <c r="W7" i="6"/>
  <c r="W10" i="6"/>
  <c r="W12" i="6"/>
  <c r="W4" i="6"/>
  <c r="W11" i="6"/>
  <c r="W5" i="6"/>
  <c r="W13" i="6"/>
  <c r="W14" i="6"/>
  <c r="W15" i="6"/>
  <c r="W18" i="6"/>
  <c r="W20" i="6"/>
  <c r="W16" i="6"/>
  <c r="W21" i="6"/>
  <c r="W17" i="6"/>
  <c r="W26" i="6"/>
  <c r="W22" i="6"/>
  <c r="W27" i="6"/>
  <c r="W23" i="6"/>
  <c r="W24" i="6"/>
  <c r="W28" i="6"/>
  <c r="W25" i="6"/>
  <c r="W32" i="6"/>
  <c r="W29" i="6"/>
  <c r="W31" i="6"/>
  <c r="W33" i="6"/>
  <c r="W19" i="6"/>
  <c r="W2" i="6"/>
  <c r="V18" i="5"/>
  <c r="V8" i="5"/>
  <c r="V30" i="5"/>
  <c r="V7" i="5"/>
  <c r="V32" i="5"/>
  <c r="V9" i="5"/>
  <c r="V31" i="5"/>
  <c r="V19" i="5"/>
  <c r="V33" i="5"/>
  <c r="V20" i="5"/>
  <c r="V34" i="5"/>
  <c r="V26" i="5"/>
  <c r="V28" i="5"/>
  <c r="V21" i="5"/>
  <c r="V36" i="5"/>
  <c r="V27" i="5"/>
  <c r="V10" i="5"/>
  <c r="V35" i="5"/>
  <c r="V37" i="5"/>
  <c r="V29" i="5"/>
  <c r="V11" i="5"/>
  <c r="V2" i="5"/>
  <c r="V22" i="5"/>
  <c r="V24" i="5"/>
  <c r="V13" i="5"/>
  <c r="V4" i="5"/>
  <c r="V23" i="5"/>
  <c r="V14" i="5"/>
  <c r="V3" i="5"/>
  <c r="V5" i="5"/>
  <c r="V25" i="5"/>
  <c r="V15" i="5"/>
  <c r="V16" i="5"/>
  <c r="V17" i="5"/>
  <c r="V6" i="5"/>
  <c r="U18" i="5"/>
  <c r="U8" i="5"/>
  <c r="U30" i="5"/>
  <c r="U7" i="5"/>
  <c r="U32" i="5"/>
  <c r="U9" i="5"/>
  <c r="U31" i="5"/>
  <c r="U19" i="5"/>
  <c r="U33" i="5"/>
  <c r="U20" i="5"/>
  <c r="U34" i="5"/>
  <c r="U26" i="5"/>
  <c r="U28" i="5"/>
  <c r="U21" i="5"/>
  <c r="U36" i="5"/>
  <c r="U27" i="5"/>
  <c r="U10" i="5"/>
  <c r="U35" i="5"/>
  <c r="U37" i="5"/>
  <c r="U29" i="5"/>
  <c r="U11" i="5"/>
  <c r="U2" i="5"/>
  <c r="U22" i="5"/>
  <c r="U24" i="5"/>
  <c r="U13" i="5"/>
  <c r="U4" i="5"/>
  <c r="U23" i="5"/>
  <c r="U14" i="5"/>
  <c r="U3" i="5"/>
  <c r="U5" i="5"/>
  <c r="U25" i="5"/>
  <c r="U15" i="5"/>
  <c r="U16" i="5"/>
  <c r="U17" i="5"/>
  <c r="U6" i="5"/>
  <c r="T18" i="5"/>
  <c r="T8" i="5"/>
  <c r="T30" i="5"/>
  <c r="T7" i="5"/>
  <c r="T32" i="5"/>
  <c r="T9" i="5"/>
  <c r="T31" i="5"/>
  <c r="T19" i="5"/>
  <c r="T33" i="5"/>
  <c r="T20" i="5"/>
  <c r="T34" i="5"/>
  <c r="T26" i="5"/>
  <c r="T28" i="5"/>
  <c r="T21" i="5"/>
  <c r="T36" i="5"/>
  <c r="T27" i="5"/>
  <c r="T10" i="5"/>
  <c r="T35" i="5"/>
  <c r="T37" i="5"/>
  <c r="T29" i="5"/>
  <c r="T11" i="5"/>
  <c r="T2" i="5"/>
  <c r="T22" i="5"/>
  <c r="T24" i="5"/>
  <c r="T13" i="5"/>
  <c r="T4" i="5"/>
  <c r="T23" i="5"/>
  <c r="T14" i="5"/>
  <c r="T3" i="5"/>
  <c r="T5" i="5"/>
  <c r="T25" i="5"/>
  <c r="T15" i="5"/>
  <c r="T16" i="5"/>
  <c r="T17" i="5"/>
  <c r="T6" i="5"/>
  <c r="V8" i="4"/>
  <c r="V3" i="4"/>
  <c r="V9" i="4"/>
  <c r="V4" i="4"/>
  <c r="V10" i="4"/>
  <c r="V5" i="4"/>
  <c r="V11" i="4"/>
  <c r="V6" i="4"/>
  <c r="V12" i="4"/>
  <c r="V7" i="4"/>
  <c r="V13" i="4"/>
  <c r="V14" i="4"/>
  <c r="V15" i="4"/>
  <c r="V20" i="4"/>
  <c r="V21" i="4"/>
  <c r="V16" i="4"/>
  <c r="V17" i="4"/>
  <c r="V22" i="4"/>
  <c r="V23" i="4"/>
  <c r="V18" i="4"/>
  <c r="V19" i="4"/>
  <c r="V24" i="4"/>
  <c r="V25" i="4"/>
  <c r="V32" i="4"/>
  <c r="V26" i="4"/>
  <c r="V33" i="4"/>
  <c r="V27" i="4"/>
  <c r="V28" i="4"/>
  <c r="V34" i="4"/>
  <c r="V29" i="4"/>
  <c r="V35" i="4"/>
  <c r="V30" i="4"/>
  <c r="V36" i="4"/>
  <c r="V31" i="4"/>
  <c r="V37" i="4"/>
  <c r="V2" i="4"/>
  <c r="U8" i="4"/>
  <c r="U3" i="4"/>
  <c r="U9" i="4"/>
  <c r="U4" i="4"/>
  <c r="U10" i="4"/>
  <c r="U5" i="4"/>
  <c r="U11" i="4"/>
  <c r="U6" i="4"/>
  <c r="U12" i="4"/>
  <c r="U7" i="4"/>
  <c r="U13" i="4"/>
  <c r="U14" i="4"/>
  <c r="U15" i="4"/>
  <c r="U20" i="4"/>
  <c r="U21" i="4"/>
  <c r="U16" i="4"/>
  <c r="U17" i="4"/>
  <c r="U22" i="4"/>
  <c r="U23" i="4"/>
  <c r="U18" i="4"/>
  <c r="U19" i="4"/>
  <c r="U24" i="4"/>
  <c r="U25" i="4"/>
  <c r="U32" i="4"/>
  <c r="U26" i="4"/>
  <c r="U33" i="4"/>
  <c r="U27" i="4"/>
  <c r="U28" i="4"/>
  <c r="U34" i="4"/>
  <c r="U29" i="4"/>
  <c r="U35" i="4"/>
  <c r="U30" i="4"/>
  <c r="U36" i="4"/>
  <c r="U31" i="4"/>
  <c r="U37" i="4"/>
  <c r="U2" i="4"/>
  <c r="T8" i="4"/>
  <c r="T3" i="4"/>
  <c r="T9" i="4"/>
  <c r="T4" i="4"/>
  <c r="T10" i="4"/>
  <c r="T5" i="4"/>
  <c r="T11" i="4"/>
  <c r="T6" i="4"/>
  <c r="T12" i="4"/>
  <c r="T7" i="4"/>
  <c r="T13" i="4"/>
  <c r="T14" i="4"/>
  <c r="T15" i="4"/>
  <c r="T20" i="4"/>
  <c r="T21" i="4"/>
  <c r="T16" i="4"/>
  <c r="T17" i="4"/>
  <c r="T22" i="4"/>
  <c r="T23" i="4"/>
  <c r="T18" i="4"/>
  <c r="T19" i="4"/>
  <c r="T24" i="4"/>
  <c r="T25" i="4"/>
  <c r="T32" i="4"/>
  <c r="T26" i="4"/>
  <c r="T33" i="4"/>
  <c r="T27" i="4"/>
  <c r="T28" i="4"/>
  <c r="T34" i="4"/>
  <c r="T29" i="4"/>
  <c r="T35" i="4"/>
  <c r="T30" i="4"/>
  <c r="T36" i="4"/>
  <c r="T31" i="4"/>
  <c r="T37" i="4"/>
  <c r="T2" i="4"/>
  <c r="W18" i="5"/>
  <c r="W8" i="5"/>
  <c r="W30" i="5"/>
  <c r="W7" i="5"/>
  <c r="W32" i="5"/>
  <c r="W9" i="5"/>
  <c r="W31" i="5"/>
  <c r="W19" i="5"/>
  <c r="W33" i="5"/>
  <c r="W20" i="5"/>
  <c r="W34" i="5"/>
  <c r="W26" i="5"/>
  <c r="W28" i="5"/>
  <c r="W21" i="5"/>
  <c r="W36" i="5"/>
  <c r="W27" i="5"/>
  <c r="W10" i="5"/>
  <c r="W35" i="5"/>
  <c r="W37" i="5"/>
  <c r="W29" i="5"/>
  <c r="W11" i="5"/>
  <c r="W2" i="5"/>
  <c r="W22" i="5"/>
  <c r="W24" i="5"/>
  <c r="W13" i="5"/>
  <c r="W4" i="5"/>
  <c r="W23" i="5"/>
  <c r="W14" i="5"/>
  <c r="W3" i="5"/>
  <c r="W5" i="5"/>
  <c r="W25" i="5"/>
  <c r="W15" i="5"/>
  <c r="W16" i="5"/>
  <c r="W17" i="5"/>
  <c r="W6" i="5"/>
  <c r="K40" i="4"/>
  <c r="L40" i="4"/>
  <c r="W2" i="4"/>
  <c r="W14" i="4"/>
  <c r="W26" i="4"/>
  <c r="W33" i="4"/>
  <c r="W8" i="4"/>
  <c r="W15" i="4"/>
  <c r="W27" i="4"/>
  <c r="W3" i="4"/>
  <c r="W9" i="4"/>
  <c r="W40" i="4"/>
  <c r="W20" i="4"/>
  <c r="W28" i="4"/>
  <c r="W4" i="4"/>
  <c r="W10" i="4"/>
  <c r="W21" i="4"/>
  <c r="W34" i="4"/>
  <c r="W5" i="4"/>
  <c r="W16" i="4"/>
  <c r="W29" i="4"/>
  <c r="W35" i="4"/>
  <c r="W11" i="4"/>
  <c r="W17" i="4"/>
  <c r="W22" i="4"/>
  <c r="W30" i="4"/>
  <c r="W6" i="4"/>
  <c r="W12" i="4"/>
  <c r="W23" i="4"/>
  <c r="W36" i="4"/>
  <c r="W7" i="4"/>
  <c r="W18" i="4"/>
  <c r="W31" i="4"/>
  <c r="W37" i="4"/>
  <c r="W13" i="4"/>
  <c r="W19" i="4"/>
  <c r="W24" i="4"/>
  <c r="W25" i="4"/>
  <c r="W32" i="4"/>
  <c r="V40" i="4"/>
  <c r="U40" i="4"/>
  <c r="T40" i="4"/>
</calcChain>
</file>

<file path=xl/comments1.xml><?xml version="1.0" encoding="utf-8"?>
<comments xmlns="http://schemas.openxmlformats.org/spreadsheetml/2006/main">
  <authors>
    <author>Emma Timmins-Schiffman</author>
  </authors>
  <commentList>
    <comment ref="X1" authorId="0">
      <text>
        <r>
          <rPr>
            <b/>
            <sz val="9"/>
            <color indexed="81"/>
            <rFont val="Calibri"/>
            <family val="2"/>
          </rPr>
          <t>Emma Timmins-Schiffman:</t>
        </r>
        <r>
          <rPr>
            <sz val="9"/>
            <color indexed="81"/>
            <rFont val="Calibri"/>
            <family val="2"/>
          </rPr>
          <t xml:space="preserve">
does not include empty shells
</t>
        </r>
      </text>
    </comment>
  </commentList>
</comments>
</file>

<file path=xl/sharedStrings.xml><?xml version="1.0" encoding="utf-8"?>
<sst xmlns="http://schemas.openxmlformats.org/spreadsheetml/2006/main" count="2457" uniqueCount="213">
  <si>
    <t>Jar</t>
  </si>
  <si>
    <t>3 aliquots of (uL)</t>
  </si>
  <si>
    <t>Dead</t>
  </si>
  <si>
    <t>Live</t>
  </si>
  <si>
    <t>Egg</t>
  </si>
  <si>
    <t>Total</t>
  </si>
  <si>
    <t>Notes</t>
  </si>
  <si>
    <t>sampling began ~8:30 am on May 10,2011</t>
  </si>
  <si>
    <t>Counting began ~10 am</t>
  </si>
  <si>
    <t>1B5</t>
  </si>
  <si>
    <t>dead larva was crushed</t>
  </si>
  <si>
    <t>1B6</t>
  </si>
  <si>
    <t>1 live larva was crushed</t>
  </si>
  <si>
    <t>deformed larvae</t>
  </si>
  <si>
    <t>"deformed larvae" is purely qualitative and is noted when at least one was observed</t>
  </si>
  <si>
    <t>3B5</t>
  </si>
  <si>
    <t>6B5</t>
  </si>
  <si>
    <t>6B6</t>
  </si>
  <si>
    <t>3B6</t>
  </si>
  <si>
    <t>jars plugged into system ~4 pm</t>
  </si>
  <si>
    <t>Date</t>
  </si>
  <si>
    <t>Day</t>
  </si>
  <si>
    <t>Day of week</t>
  </si>
  <si>
    <t>Task</t>
  </si>
  <si>
    <t>spec on system and demographic jars done by Shallin</t>
  </si>
  <si>
    <t>larvae in system</t>
  </si>
  <si>
    <t>Monday</t>
  </si>
  <si>
    <t>Tuesday</t>
  </si>
  <si>
    <t>clean and count live/dead (2 jars)</t>
  </si>
  <si>
    <t>Jars counted</t>
  </si>
  <si>
    <t>Jars sampled</t>
  </si>
  <si>
    <t>Jars spec</t>
  </si>
  <si>
    <t>na</t>
  </si>
  <si>
    <t>5 &amp; 6</t>
  </si>
  <si>
    <t>Friday</t>
  </si>
  <si>
    <t>sample 3 jars (5k, 5k, 10k) and count</t>
  </si>
  <si>
    <t>Thursday</t>
  </si>
  <si>
    <t>Wednesday</t>
  </si>
  <si>
    <t>sample 2 jars (total) and count</t>
  </si>
  <si>
    <t>1, 2</t>
  </si>
  <si>
    <t>jar (amount)</t>
  </si>
  <si>
    <t>total</t>
  </si>
  <si>
    <t>Volume sampled from Falcon</t>
  </si>
  <si>
    <t>Estimated larvae taken</t>
  </si>
  <si>
    <t>1B1</t>
  </si>
  <si>
    <t>forgot to do live/dead</t>
  </si>
  <si>
    <t>3B1</t>
  </si>
  <si>
    <t>6B1</t>
  </si>
  <si>
    <t>x</t>
  </si>
  <si>
    <t>1B2</t>
  </si>
  <si>
    <t>3B2</t>
  </si>
  <si>
    <t>3B3</t>
  </si>
  <si>
    <t>6B2</t>
  </si>
  <si>
    <t>6B3</t>
  </si>
  <si>
    <t>Spec?</t>
  </si>
  <si>
    <t>yes</t>
  </si>
  <si>
    <t>no</t>
  </si>
  <si>
    <t>No. Calcified</t>
  </si>
  <si>
    <t>No. Part. Calcified</t>
  </si>
  <si>
    <t>No. uncalcified</t>
  </si>
  <si>
    <t>all are D-hinge</t>
  </si>
  <si>
    <t>X</t>
  </si>
  <si>
    <t>1B1, 1B2, 3B1, 3B3, 6B2, 6B5</t>
  </si>
  <si>
    <t>1B1, 3B1, 6B1, 1B2, 3B2, 3B3, 6B2, 6B3</t>
  </si>
  <si>
    <t>1,2</t>
  </si>
  <si>
    <t>see data for 5.13</t>
  </si>
  <si>
    <t>count</t>
  </si>
  <si>
    <t>count and sample</t>
  </si>
  <si>
    <t>sample 2 jars and count</t>
  </si>
  <si>
    <t>1B, 2B</t>
  </si>
  <si>
    <t>1A, 2A</t>
  </si>
  <si>
    <t>sample 2 jars and count, add shell fragments</t>
  </si>
  <si>
    <t>sample final jars and count</t>
  </si>
  <si>
    <t xml:space="preserve"> 4, 5 A and B</t>
  </si>
  <si>
    <t>3A, 6A</t>
  </si>
  <si>
    <t>3B, 6B</t>
  </si>
  <si>
    <t>3, 6</t>
  </si>
  <si>
    <t>1, 2, 3 A &amp; B</t>
  </si>
  <si>
    <t>1B, 2B, 3A, 4A, 3B, 4B</t>
  </si>
  <si>
    <t>3, 5, 6 A &amp; B</t>
  </si>
  <si>
    <t>3B, 6B, 4A, 5A, 4B, 5B</t>
  </si>
  <si>
    <t>4, 5 A &amp; B</t>
  </si>
  <si>
    <t>4, 5</t>
  </si>
  <si>
    <t>volunteers</t>
  </si>
  <si>
    <t>Robyn, Elene</t>
  </si>
  <si>
    <t>Robyn, Derek</t>
  </si>
  <si>
    <t>Robyn, Dave</t>
  </si>
  <si>
    <t>Robyn, Caroline</t>
  </si>
  <si>
    <t>Mac, Ross</t>
  </si>
  <si>
    <t>Robyn, Steven</t>
  </si>
  <si>
    <t>Sampled</t>
  </si>
  <si>
    <t>5 aliquots of (uL)</t>
  </si>
  <si>
    <t>Well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</si>
  <si>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</si>
  <si>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</si>
  <si>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</si>
  <si>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</si>
  <si>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</si>
  <si>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</si>
  <si>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</si>
  <si>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</si>
  <si>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</si>
  <si>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</si>
  <si>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</si>
  <si>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</si>
  <si>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Live on bottom</t>
  </si>
  <si>
    <t>all D-hinge or close to</t>
  </si>
  <si>
    <t>empty shells included in mort counts</t>
  </si>
  <si>
    <t>General notes:</t>
  </si>
  <si>
    <t>ciliates</t>
  </si>
  <si>
    <t>Empty shells</t>
  </si>
  <si>
    <t>too much EtOH added</t>
  </si>
  <si>
    <t>3A1</t>
  </si>
  <si>
    <t>6A1</t>
  </si>
  <si>
    <t>1A1</t>
  </si>
  <si>
    <t>1A2</t>
  </si>
  <si>
    <t>3A2</t>
  </si>
  <si>
    <t>6A2</t>
  </si>
  <si>
    <t>1A3</t>
  </si>
  <si>
    <t>3A3</t>
  </si>
  <si>
    <t>1B3</t>
  </si>
  <si>
    <t>6A3</t>
  </si>
  <si>
    <t>Treatment ppm</t>
  </si>
  <si>
    <t>% calcified</t>
  </si>
  <si>
    <t>% part calc</t>
  </si>
  <si>
    <t>% uncalc</t>
  </si>
  <si>
    <t>Swimming</t>
  </si>
  <si>
    <t>% swimming</t>
  </si>
  <si>
    <t>Plate</t>
  </si>
  <si>
    <t># aliquots/vol</t>
  </si>
  <si>
    <t>Uncalcified</t>
  </si>
  <si>
    <t>Part. Calcified</t>
  </si>
  <si>
    <t>Calcified</t>
  </si>
  <si>
    <t xml:space="preserve">Sampled? </t>
  </si>
  <si>
    <t>7/100</t>
  </si>
  <si>
    <t>data not taken</t>
  </si>
  <si>
    <t>Treatment</t>
  </si>
  <si>
    <t>1A4</t>
  </si>
  <si>
    <t>1B4</t>
  </si>
  <si>
    <t>3B4</t>
  </si>
  <si>
    <t>6B4</t>
  </si>
  <si>
    <t>3A4</t>
  </si>
  <si>
    <t>6A4</t>
  </si>
  <si>
    <t>sampled May 13</t>
  </si>
  <si>
    <t>3/333</t>
  </si>
  <si>
    <t>rotifers</t>
  </si>
  <si>
    <t>copepod</t>
  </si>
  <si>
    <t>rotifers, ciliates, copepod</t>
  </si>
  <si>
    <t>1A6</t>
  </si>
  <si>
    <t>3A6</t>
  </si>
  <si>
    <t>6A6</t>
  </si>
  <si>
    <t>1A5</t>
  </si>
  <si>
    <t>6A5</t>
  </si>
  <si>
    <t>3A5</t>
  </si>
  <si>
    <t>total mortality</t>
  </si>
  <si>
    <t>instant mortality</t>
  </si>
  <si>
    <t>% part calcified</t>
  </si>
  <si>
    <t>% uncalcified</t>
  </si>
  <si>
    <t>3/450 uL</t>
  </si>
  <si>
    <t>rotifers, lots of algae hard to see</t>
  </si>
  <si>
    <t>lots of algae</t>
  </si>
  <si>
    <t>copepod, empty geoduck counted</t>
  </si>
  <si>
    <t>copepods</t>
  </si>
  <si>
    <t>ciliates, copepods</t>
  </si>
  <si>
    <t>copepod, copepodite</t>
  </si>
  <si>
    <t>copepods + eggs</t>
  </si>
  <si>
    <t>copepods + eggs, very little organisms/debris</t>
  </si>
  <si>
    <t>hard to see</t>
  </si>
  <si>
    <t>very little organisms/debris</t>
  </si>
  <si>
    <t>copepods + eggs + copepodites</t>
  </si>
  <si>
    <t>low volume; hard to see; copepods + eggs</t>
  </si>
  <si>
    <t>hard to see; copepods + eggs</t>
  </si>
  <si>
    <t>YES</t>
  </si>
  <si>
    <t>3/1000 uL</t>
  </si>
  <si>
    <t>Density (live)</t>
  </si>
  <si>
    <t>Density (total)</t>
  </si>
  <si>
    <t>Total Larvae</t>
  </si>
  <si>
    <t>Live Larvae</t>
  </si>
  <si>
    <t>DAY 1</t>
  </si>
  <si>
    <t>DAY 4</t>
  </si>
  <si>
    <t>Sampled Day 4?</t>
  </si>
  <si>
    <t>DAY 7</t>
  </si>
  <si>
    <t>DAY 10</t>
  </si>
  <si>
    <t>DAY 14</t>
  </si>
  <si>
    <t>DAY 18</t>
  </si>
  <si>
    <t>DAY 23</t>
  </si>
  <si>
    <t>DAY 28</t>
  </si>
  <si>
    <t>Mortality</t>
  </si>
  <si>
    <t>Mortality( total)</t>
  </si>
  <si>
    <t>Not swimming</t>
  </si>
  <si>
    <t>not swimming</t>
  </si>
  <si>
    <t>% not swimming</t>
  </si>
  <si>
    <t>% empty</t>
  </si>
  <si>
    <t>updated dead</t>
  </si>
  <si>
    <t>Total Density</t>
  </si>
  <si>
    <t>Live Density</t>
  </si>
  <si>
    <t>Percent Live</t>
  </si>
  <si>
    <t>Percent Swimming</t>
  </si>
  <si>
    <t>Percent Not Swimming</t>
  </si>
  <si>
    <t>Percent Dead</t>
  </si>
  <si>
    <t>Percent Empty Shell</t>
  </si>
  <si>
    <t>Percent Calcified</t>
  </si>
  <si>
    <t>Percent Partial</t>
  </si>
  <si>
    <t>Percent Uncalcified</t>
  </si>
  <si>
    <t>adjusted total</t>
  </si>
  <si>
    <t>empty shells changed from 15 to 26</t>
  </si>
  <si>
    <t>empty shells changed from 22 to 32</t>
  </si>
  <si>
    <t>empty shells changed from 1 to 6</t>
  </si>
  <si>
    <t>empty shells changed from 57 to 67</t>
  </si>
  <si>
    <t>empty shells changed from 52 to 60</t>
  </si>
  <si>
    <t>empty shells changed from 3 to 7</t>
  </si>
  <si>
    <t>empty shells changed from 4 to 6</t>
  </si>
  <si>
    <t>empty shells changed from 0 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</si>
</sst>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6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0" applyFont="1"/>
    <xf numFmtId="14" fontId="0" fillId="0" borderId="0" xfId="0" applyNumberFormat="1" applyFill="1"/>
    <xf numFmtId="0" fontId="0" fillId="0" borderId="0" xfId="0" applyFill="1"/>
    <xf numFmtId="0" fontId="3" fillId="0" borderId="0" xfId="0" applyFont="1" applyBorder="1"/>
    <xf numFmtId="0" fontId="3" fillId="0" borderId="0" xfId="0" applyFont="1" applyFill="1" applyBorder="1"/>
    <xf numFmtId="0" fontId="0" fillId="2" borderId="0" xfId="0" applyFill="1"/>
    <xf numFmtId="0" fontId="3" fillId="2" borderId="0" xfId="0" applyFont="1" applyFill="1"/>
    <xf numFmtId="0" fontId="0" fillId="0" borderId="0" xfId="0" applyAlignment="1"/>
    <xf numFmtId="0" fontId="0" fillId="0" borderId="0" xfId="0" applyAlignment="1">
      <alignment vertical="center"/>
    </xf>
    <xf numFmtId="0" fontId="3" fillId="3" borderId="0" xfId="0" applyFont="1" applyFill="1" applyBorder="1"/>
    <xf numFmtId="0" fontId="0" fillId="3" borderId="0" xfId="0" applyFill="1"/>
    <xf numFmtId="16" fontId="0" fillId="0" borderId="0" xfId="0" applyNumberFormat="1"/>
    <xf numFmtId="0" fontId="6" fillId="0" borderId="0" xfId="0" applyFont="1"/>
    <xf numFmtId="0" fontId="0" fillId="0" borderId="0" xfId="0" applyFont="1"/>
    <xf numFmtId="16" fontId="0" fillId="0" borderId="0" xfId="0" applyNumberFormat="1" applyFont="1"/>
    <xf numFmtId="16" fontId="7" fillId="0" borderId="0" xfId="0" applyNumberFormat="1" applyFont="1"/>
    <xf numFmtId="0" fontId="7" fillId="0" borderId="0" xfId="0" applyFont="1"/>
    <xf numFmtId="0" fontId="6" fillId="0" borderId="0" xfId="0" applyFont="1" applyFill="1"/>
    <xf numFmtId="0" fontId="6" fillId="3" borderId="0" xfId="0" applyFont="1" applyFill="1"/>
    <xf numFmtId="0" fontId="0" fillId="0" borderId="0" xfId="0" applyFont="1" applyFill="1"/>
    <xf numFmtId="0" fontId="0" fillId="3" borderId="0" xfId="0" applyFont="1" applyFill="1"/>
    <xf numFmtId="0" fontId="6" fillId="4" borderId="0" xfId="0" applyFont="1" applyFill="1"/>
    <xf numFmtId="0" fontId="0" fillId="4" borderId="0" xfId="0" applyFill="1"/>
    <xf numFmtId="0" fontId="6" fillId="2" borderId="0" xfId="0" applyFont="1" applyFill="1"/>
    <xf numFmtId="0" fontId="0" fillId="5" borderId="0" xfId="0" applyFill="1"/>
    <xf numFmtId="16" fontId="6" fillId="0" borderId="0" xfId="0" applyNumberFormat="1" applyFont="1"/>
    <xf numFmtId="0" fontId="3" fillId="5" borderId="0" xfId="0" applyFont="1" applyFill="1"/>
    <xf numFmtId="0" fontId="0" fillId="6" borderId="0" xfId="0" applyFill="1"/>
    <xf numFmtId="0" fontId="3" fillId="6" borderId="0" xfId="0" applyFont="1" applyFill="1"/>
    <xf numFmtId="0" fontId="0" fillId="7" borderId="0" xfId="0" applyFill="1"/>
    <xf numFmtId="0" fontId="3" fillId="7" borderId="0" xfId="0" applyFont="1" applyFill="1"/>
    <xf numFmtId="0" fontId="0" fillId="0" borderId="0" xfId="0" applyAlignment="1">
      <alignment horizontal="center" vertical="center"/>
    </xf>
    <xf numFmtId="0" fontId="3" fillId="0" borderId="0" xfId="0" applyFont="1" applyFill="1"/>
    <xf numFmtId="16" fontId="0" fillId="0" borderId="0" xfId="0" applyNumberFormat="1" applyFill="1"/>
  </cellXfs>
  <cellStyles count="16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mortality: day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mortality</c:v>
          </c:tx>
          <c:invertIfNegative val="0"/>
          <c:cat>
            <c:strRef>
              <c:f>'May 10'!$A$2:$A$13</c:f>
              <c:strCache>
                <c:ptCount val="12"/>
                <c:pt idx="0">
                  <c:v>3B5</c:v>
                </c:pt>
                <c:pt idx="1">
                  <c:v>3B5</c:v>
                </c:pt>
                <c:pt idx="2">
                  <c:v>3B6</c:v>
                </c:pt>
                <c:pt idx="3">
                  <c:v>3B6</c:v>
                </c:pt>
                <c:pt idx="4">
                  <c:v>6B5</c:v>
                </c:pt>
                <c:pt idx="5">
                  <c:v>6B5</c:v>
                </c:pt>
                <c:pt idx="6">
                  <c:v>6B6</c:v>
                </c:pt>
                <c:pt idx="7">
                  <c:v>6B6</c:v>
                </c:pt>
                <c:pt idx="8">
                  <c:v>1B5</c:v>
                </c:pt>
                <c:pt idx="9">
                  <c:v>1B5</c:v>
                </c:pt>
                <c:pt idx="10">
                  <c:v>1B6</c:v>
                </c:pt>
                <c:pt idx="11">
                  <c:v>1B6</c:v>
                </c:pt>
              </c:strCache>
            </c:strRef>
          </c:cat>
          <c:val>
            <c:numRef>
              <c:f>'May 10'!$M$2:$M$13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1.388888888888889</c:v>
                </c:pt>
                <c:pt idx="7">
                  <c:v>0.0</c:v>
                </c:pt>
                <c:pt idx="8">
                  <c:v>0.568181818181818</c:v>
                </c:pt>
                <c:pt idx="9">
                  <c:v>1.226993865030675</c:v>
                </c:pt>
                <c:pt idx="10">
                  <c:v>1.219512195121951</c:v>
                </c:pt>
                <c:pt idx="11">
                  <c:v>1.324503311258278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47144"/>
        <c:axId val="535250152"/>
      </c:barChart>
      <c:catAx>
        <c:axId val="535247144"/>
        <c:scaling>
          <c:orientation val="minMax"/>
        </c:scaling>
        <c:delete val="0"/>
        <c:axPos val="b"/>
        <c:majorTickMark val="out"/>
        <c:minorTickMark val="none"/>
        <c:tickLblPos val="nextTo"/>
        <c:crossAx val="535250152"/>
        <c:crosses val="autoZero"/>
        <c:auto val="1"/>
        <c:lblAlgn val="ctr"/>
        <c:lblOffset val="100"/>
        <c:noMultiLvlLbl val="0"/>
      </c:catAx>
      <c:valAx>
        <c:axId val="535250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247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mortality: day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mortality</c:v>
          </c:tx>
          <c:invertIfNegative val="0"/>
          <c:cat>
            <c:strRef>
              <c:f>'May 16'!$A$2:$A$37</c:f>
              <c:strCache>
                <c:ptCount val="36"/>
                <c:pt idx="0">
                  <c:v>3A1</c:v>
                </c:pt>
                <c:pt idx="1">
                  <c:v>3A1</c:v>
                </c:pt>
                <c:pt idx="2">
                  <c:v>3A2</c:v>
                </c:pt>
                <c:pt idx="3">
                  <c:v>3A2</c:v>
                </c:pt>
                <c:pt idx="4">
                  <c:v>3A3</c:v>
                </c:pt>
                <c:pt idx="5">
                  <c:v>3A3</c:v>
                </c:pt>
                <c:pt idx="6">
                  <c:v>3B1</c:v>
                </c:pt>
                <c:pt idx="7">
                  <c:v>3B1</c:v>
                </c:pt>
                <c:pt idx="8">
                  <c:v>3B2</c:v>
                </c:pt>
                <c:pt idx="9">
                  <c:v>3B2</c:v>
                </c:pt>
                <c:pt idx="10">
                  <c:v>3B3</c:v>
                </c:pt>
                <c:pt idx="11">
                  <c:v>3B3</c:v>
                </c:pt>
                <c:pt idx="12">
                  <c:v>6A1</c:v>
                </c:pt>
                <c:pt idx="13">
                  <c:v>6A1</c:v>
                </c:pt>
                <c:pt idx="14">
                  <c:v>6A2</c:v>
                </c:pt>
                <c:pt idx="15">
                  <c:v>6A2</c:v>
                </c:pt>
                <c:pt idx="16">
                  <c:v>6A3</c:v>
                </c:pt>
                <c:pt idx="17">
                  <c:v>6A3</c:v>
                </c:pt>
                <c:pt idx="18">
                  <c:v>6B1</c:v>
                </c:pt>
                <c:pt idx="19">
                  <c:v>6B1</c:v>
                </c:pt>
                <c:pt idx="20">
                  <c:v>6B2</c:v>
                </c:pt>
                <c:pt idx="21">
                  <c:v>6B2</c:v>
                </c:pt>
                <c:pt idx="22">
                  <c:v>6B3</c:v>
                </c:pt>
                <c:pt idx="23">
                  <c:v>6B3</c:v>
                </c:pt>
                <c:pt idx="24">
                  <c:v>1A1</c:v>
                </c:pt>
                <c:pt idx="25">
                  <c:v>1A1</c:v>
                </c:pt>
                <c:pt idx="26">
                  <c:v>1A2</c:v>
                </c:pt>
                <c:pt idx="27">
                  <c:v>1A2</c:v>
                </c:pt>
                <c:pt idx="28">
                  <c:v>1A3</c:v>
                </c:pt>
                <c:pt idx="29">
                  <c:v>1A3</c:v>
                </c:pt>
                <c:pt idx="30">
                  <c:v>1B1</c:v>
                </c:pt>
                <c:pt idx="31">
                  <c:v>1B1</c:v>
                </c:pt>
                <c:pt idx="32">
                  <c:v>1B2</c:v>
                </c:pt>
                <c:pt idx="33">
                  <c:v>1B2</c:v>
                </c:pt>
                <c:pt idx="34">
                  <c:v>1B3</c:v>
                </c:pt>
                <c:pt idx="35">
                  <c:v>1B3</c:v>
                </c:pt>
              </c:strCache>
            </c:strRef>
          </c:cat>
          <c:val>
            <c:numRef>
              <c:f>'May 16'!$W$2:$W$37</c:f>
              <c:numCache>
                <c:formatCode>General</c:formatCode>
                <c:ptCount val="36"/>
                <c:pt idx="0">
                  <c:v>0.0163934426229508</c:v>
                </c:pt>
                <c:pt idx="1">
                  <c:v>0.0212765957446808</c:v>
                </c:pt>
                <c:pt idx="2">
                  <c:v>0.0833333333333333</c:v>
                </c:pt>
                <c:pt idx="3">
                  <c:v>0.154411764705882</c:v>
                </c:pt>
                <c:pt idx="4">
                  <c:v>0.0985915492957746</c:v>
                </c:pt>
                <c:pt idx="5">
                  <c:v>0.171875</c:v>
                </c:pt>
                <c:pt idx="6">
                  <c:v>0.108695652173913</c:v>
                </c:pt>
                <c:pt idx="7">
                  <c:v>0.116279069767442</c:v>
                </c:pt>
                <c:pt idx="8">
                  <c:v>0.307692307692308</c:v>
                </c:pt>
                <c:pt idx="9">
                  <c:v>0.259259259259259</c:v>
                </c:pt>
                <c:pt idx="10">
                  <c:v>0.46875</c:v>
                </c:pt>
                <c:pt idx="11">
                  <c:v>0.0952380952380952</c:v>
                </c:pt>
                <c:pt idx="12">
                  <c:v>0.0</c:v>
                </c:pt>
                <c:pt idx="13">
                  <c:v>0.0666666666666667</c:v>
                </c:pt>
                <c:pt idx="14">
                  <c:v>0.0</c:v>
                </c:pt>
                <c:pt idx="15">
                  <c:v>0.032258064516129</c:v>
                </c:pt>
                <c:pt idx="16">
                  <c:v>0.105263157894737</c:v>
                </c:pt>
                <c:pt idx="17">
                  <c:v>0.0952380952380952</c:v>
                </c:pt>
                <c:pt idx="18">
                  <c:v>0.0344827586206896</c:v>
                </c:pt>
                <c:pt idx="19">
                  <c:v>0.0434782608695652</c:v>
                </c:pt>
                <c:pt idx="20">
                  <c:v>0.2</c:v>
                </c:pt>
                <c:pt idx="21">
                  <c:v>0.2</c:v>
                </c:pt>
                <c:pt idx="22">
                  <c:v>0.571428571428571</c:v>
                </c:pt>
                <c:pt idx="23">
                  <c:v>0.590909090909091</c:v>
                </c:pt>
                <c:pt idx="24">
                  <c:v>0.0196078431372549</c:v>
                </c:pt>
                <c:pt idx="25">
                  <c:v>0.0512820512820513</c:v>
                </c:pt>
                <c:pt idx="26">
                  <c:v>0.0277777777777778</c:v>
                </c:pt>
                <c:pt idx="27">
                  <c:v>0.0</c:v>
                </c:pt>
                <c:pt idx="28">
                  <c:v>0.0</c:v>
                </c:pt>
                <c:pt idx="29">
                  <c:v>0.0229885057471264</c:v>
                </c:pt>
                <c:pt idx="30">
                  <c:v>0.0</c:v>
                </c:pt>
                <c:pt idx="31">
                  <c:v>0.0</c:v>
                </c:pt>
                <c:pt idx="32">
                  <c:v>0.0266666666666667</c:v>
                </c:pt>
                <c:pt idx="33">
                  <c:v>0.0153846153846154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63000"/>
        <c:axId val="535565944"/>
      </c:barChart>
      <c:catAx>
        <c:axId val="535563000"/>
        <c:scaling>
          <c:orientation val="minMax"/>
        </c:scaling>
        <c:delete val="0"/>
        <c:axPos val="b"/>
        <c:majorTickMark val="out"/>
        <c:minorTickMark val="none"/>
        <c:tickLblPos val="nextTo"/>
        <c:crossAx val="535565944"/>
        <c:crosses val="autoZero"/>
        <c:auto val="1"/>
        <c:lblAlgn val="ctr"/>
        <c:lblOffset val="100"/>
        <c:noMultiLvlLbl val="0"/>
      </c:catAx>
      <c:valAx>
        <c:axId val="535565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563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instant mortality</c:v>
          </c:tx>
          <c:invertIfNegative val="0"/>
          <c:cat>
            <c:strRef>
              <c:f>'May 16'!$A$2:$A$37</c:f>
              <c:strCache>
                <c:ptCount val="36"/>
                <c:pt idx="0">
                  <c:v>3A1</c:v>
                </c:pt>
                <c:pt idx="1">
                  <c:v>3A1</c:v>
                </c:pt>
                <c:pt idx="2">
                  <c:v>3A2</c:v>
                </c:pt>
                <c:pt idx="3">
                  <c:v>3A2</c:v>
                </c:pt>
                <c:pt idx="4">
                  <c:v>3A3</c:v>
                </c:pt>
                <c:pt idx="5">
                  <c:v>3A3</c:v>
                </c:pt>
                <c:pt idx="6">
                  <c:v>3B1</c:v>
                </c:pt>
                <c:pt idx="7">
                  <c:v>3B1</c:v>
                </c:pt>
                <c:pt idx="8">
                  <c:v>3B2</c:v>
                </c:pt>
                <c:pt idx="9">
                  <c:v>3B2</c:v>
                </c:pt>
                <c:pt idx="10">
                  <c:v>3B3</c:v>
                </c:pt>
                <c:pt idx="11">
                  <c:v>3B3</c:v>
                </c:pt>
                <c:pt idx="12">
                  <c:v>6A1</c:v>
                </c:pt>
                <c:pt idx="13">
                  <c:v>6A1</c:v>
                </c:pt>
                <c:pt idx="14">
                  <c:v>6A2</c:v>
                </c:pt>
                <c:pt idx="15">
                  <c:v>6A2</c:v>
                </c:pt>
                <c:pt idx="16">
                  <c:v>6A3</c:v>
                </c:pt>
                <c:pt idx="17">
                  <c:v>6A3</c:v>
                </c:pt>
                <c:pt idx="18">
                  <c:v>6B1</c:v>
                </c:pt>
                <c:pt idx="19">
                  <c:v>6B1</c:v>
                </c:pt>
                <c:pt idx="20">
                  <c:v>6B2</c:v>
                </c:pt>
                <c:pt idx="21">
                  <c:v>6B2</c:v>
                </c:pt>
                <c:pt idx="22">
                  <c:v>6B3</c:v>
                </c:pt>
                <c:pt idx="23">
                  <c:v>6B3</c:v>
                </c:pt>
                <c:pt idx="24">
                  <c:v>1A1</c:v>
                </c:pt>
                <c:pt idx="25">
                  <c:v>1A1</c:v>
                </c:pt>
                <c:pt idx="26">
                  <c:v>1A2</c:v>
                </c:pt>
                <c:pt idx="27">
                  <c:v>1A2</c:v>
                </c:pt>
                <c:pt idx="28">
                  <c:v>1A3</c:v>
                </c:pt>
                <c:pt idx="29">
                  <c:v>1A3</c:v>
                </c:pt>
                <c:pt idx="30">
                  <c:v>1B1</c:v>
                </c:pt>
                <c:pt idx="31">
                  <c:v>1B1</c:v>
                </c:pt>
                <c:pt idx="32">
                  <c:v>1B2</c:v>
                </c:pt>
                <c:pt idx="33">
                  <c:v>1B2</c:v>
                </c:pt>
                <c:pt idx="34">
                  <c:v>1B3</c:v>
                </c:pt>
                <c:pt idx="35">
                  <c:v>1B3</c:v>
                </c:pt>
              </c:strCache>
            </c:strRef>
          </c:cat>
          <c:val>
            <c:numRef>
              <c:f>'May 16'!$X$2:$X$37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1.709401709401709</c:v>
                </c:pt>
                <c:pt idx="4">
                  <c:v>0.0</c:v>
                </c:pt>
                <c:pt idx="5">
                  <c:v>11.66666666666667</c:v>
                </c:pt>
                <c:pt idx="6">
                  <c:v>0.0</c:v>
                </c:pt>
                <c:pt idx="7">
                  <c:v>7.317073170731707</c:v>
                </c:pt>
                <c:pt idx="8">
                  <c:v>14.28571428571428</c:v>
                </c:pt>
                <c:pt idx="9">
                  <c:v>0.0</c:v>
                </c:pt>
                <c:pt idx="10">
                  <c:v>22.72727272727273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20.0</c:v>
                </c:pt>
                <c:pt idx="21">
                  <c:v>11.11111111111111</c:v>
                </c:pt>
                <c:pt idx="22">
                  <c:v>50.0</c:v>
                </c:pt>
                <c:pt idx="23">
                  <c:v>50.0</c:v>
                </c:pt>
                <c:pt idx="24">
                  <c:v>0.0</c:v>
                </c:pt>
                <c:pt idx="25">
                  <c:v>5.128205128205128</c:v>
                </c:pt>
                <c:pt idx="26">
                  <c:v>2.777777777777777</c:v>
                </c:pt>
                <c:pt idx="27">
                  <c:v>0.0</c:v>
                </c:pt>
                <c:pt idx="28">
                  <c:v>0.0</c:v>
                </c:pt>
                <c:pt idx="29">
                  <c:v>2.298850574712643</c:v>
                </c:pt>
                <c:pt idx="30">
                  <c:v>0.0</c:v>
                </c:pt>
                <c:pt idx="31">
                  <c:v>0.0</c:v>
                </c:pt>
                <c:pt idx="32">
                  <c:v>2.666666666666667</c:v>
                </c:pt>
                <c:pt idx="33">
                  <c:v>1.538461538461539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97672"/>
        <c:axId val="535600616"/>
      </c:barChart>
      <c:catAx>
        <c:axId val="535597672"/>
        <c:scaling>
          <c:orientation val="minMax"/>
        </c:scaling>
        <c:delete val="0"/>
        <c:axPos val="b"/>
        <c:majorTickMark val="out"/>
        <c:minorTickMark val="none"/>
        <c:tickLblPos val="nextTo"/>
        <c:crossAx val="535600616"/>
        <c:crosses val="autoZero"/>
        <c:auto val="1"/>
        <c:lblAlgn val="ctr"/>
        <c:lblOffset val="100"/>
        <c:noMultiLvlLbl val="0"/>
      </c:catAx>
      <c:valAx>
        <c:axId val="535600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597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swimming</c:v>
          </c:tx>
          <c:invertIfNegative val="0"/>
          <c:cat>
            <c:strRef>
              <c:f>'May 19'!$D$2:$D$37</c:f>
              <c:strCache>
                <c:ptCount val="36"/>
                <c:pt idx="0">
                  <c:v>3A3</c:v>
                </c:pt>
                <c:pt idx="1">
                  <c:v>3A3</c:v>
                </c:pt>
                <c:pt idx="2">
                  <c:v>3A4</c:v>
                </c:pt>
                <c:pt idx="3">
                  <c:v>3A4</c:v>
                </c:pt>
                <c:pt idx="4">
                  <c:v>3B1</c:v>
                </c:pt>
                <c:pt idx="5">
                  <c:v>3B1</c:v>
                </c:pt>
                <c:pt idx="6">
                  <c:v>3B2</c:v>
                </c:pt>
                <c:pt idx="7">
                  <c:v>3B2</c:v>
                </c:pt>
                <c:pt idx="8">
                  <c:v>3B3</c:v>
                </c:pt>
                <c:pt idx="9">
                  <c:v>3B3</c:v>
                </c:pt>
                <c:pt idx="10">
                  <c:v>3B4</c:v>
                </c:pt>
                <c:pt idx="11">
                  <c:v>3B4</c:v>
                </c:pt>
                <c:pt idx="12">
                  <c:v>6A3</c:v>
                </c:pt>
                <c:pt idx="13">
                  <c:v>6A3</c:v>
                </c:pt>
                <c:pt idx="14">
                  <c:v>6A4</c:v>
                </c:pt>
                <c:pt idx="15">
                  <c:v>6A4</c:v>
                </c:pt>
                <c:pt idx="16">
                  <c:v>6B1</c:v>
                </c:pt>
                <c:pt idx="17">
                  <c:v>6B1</c:v>
                </c:pt>
                <c:pt idx="18">
                  <c:v>6B2</c:v>
                </c:pt>
                <c:pt idx="19">
                  <c:v>6B2</c:v>
                </c:pt>
                <c:pt idx="20">
                  <c:v>6B3</c:v>
                </c:pt>
                <c:pt idx="21">
                  <c:v>6B3</c:v>
                </c:pt>
                <c:pt idx="22">
                  <c:v>6B4</c:v>
                </c:pt>
                <c:pt idx="23">
                  <c:v>6B4</c:v>
                </c:pt>
                <c:pt idx="24">
                  <c:v>1A3</c:v>
                </c:pt>
                <c:pt idx="25">
                  <c:v>1A3</c:v>
                </c:pt>
                <c:pt idx="26">
                  <c:v>1A4</c:v>
                </c:pt>
                <c:pt idx="27">
                  <c:v>1A4</c:v>
                </c:pt>
                <c:pt idx="28">
                  <c:v>1B1</c:v>
                </c:pt>
                <c:pt idx="29">
                  <c:v>1B1</c:v>
                </c:pt>
                <c:pt idx="30">
                  <c:v>1B2</c:v>
                </c:pt>
                <c:pt idx="31">
                  <c:v>1B2</c:v>
                </c:pt>
                <c:pt idx="32">
                  <c:v>1B3</c:v>
                </c:pt>
                <c:pt idx="33">
                  <c:v>1B3</c:v>
                </c:pt>
                <c:pt idx="34">
                  <c:v>1B4</c:v>
                </c:pt>
                <c:pt idx="35">
                  <c:v>1B4</c:v>
                </c:pt>
              </c:strCache>
            </c:strRef>
          </c:cat>
          <c:val>
            <c:numRef>
              <c:f>'May 19'!$M$2:$M$37</c:f>
              <c:numCache>
                <c:formatCode>General</c:formatCode>
                <c:ptCount val="36"/>
                <c:pt idx="0">
                  <c:v>84.44444444444444</c:v>
                </c:pt>
                <c:pt idx="1">
                  <c:v>85.7142857142857</c:v>
                </c:pt>
                <c:pt idx="2">
                  <c:v>100.0</c:v>
                </c:pt>
                <c:pt idx="3">
                  <c:v>66.66666666666665</c:v>
                </c:pt>
                <c:pt idx="4">
                  <c:v>77.77777777777779</c:v>
                </c:pt>
                <c:pt idx="5">
                  <c:v>96.7741935483871</c:v>
                </c:pt>
                <c:pt idx="6">
                  <c:v>57.14285714285714</c:v>
                </c:pt>
                <c:pt idx="7">
                  <c:v>69.23076923076923</c:v>
                </c:pt>
                <c:pt idx="8">
                  <c:v>95.65217391304348</c:v>
                </c:pt>
                <c:pt idx="9">
                  <c:v>78.57142857142857</c:v>
                </c:pt>
                <c:pt idx="10">
                  <c:v>0.0</c:v>
                </c:pt>
                <c:pt idx="11">
                  <c:v>97.14285714285714</c:v>
                </c:pt>
                <c:pt idx="12">
                  <c:v>80.0</c:v>
                </c:pt>
                <c:pt idx="13">
                  <c:v>83.33333333333334</c:v>
                </c:pt>
                <c:pt idx="14">
                  <c:v>90.32258064516128</c:v>
                </c:pt>
                <c:pt idx="15">
                  <c:v>84.21052631578947</c:v>
                </c:pt>
                <c:pt idx="16">
                  <c:v>80.0</c:v>
                </c:pt>
                <c:pt idx="17">
                  <c:v>80.95238095238095</c:v>
                </c:pt>
                <c:pt idx="18">
                  <c:v>73.33333333333333</c:v>
                </c:pt>
                <c:pt idx="19">
                  <c:v>60.0</c:v>
                </c:pt>
                <c:pt idx="20">
                  <c:v>100.0</c:v>
                </c:pt>
                <c:pt idx="21">
                  <c:v>16.66666666666666</c:v>
                </c:pt>
                <c:pt idx="22">
                  <c:v>71.42857142857143</c:v>
                </c:pt>
                <c:pt idx="23">
                  <c:v>83.33333333333334</c:v>
                </c:pt>
                <c:pt idx="24">
                  <c:v>70.96774193548387</c:v>
                </c:pt>
                <c:pt idx="25">
                  <c:v>83.01886792452831</c:v>
                </c:pt>
                <c:pt idx="26">
                  <c:v>81.81818181818183</c:v>
                </c:pt>
                <c:pt idx="27">
                  <c:v>77.77777777777779</c:v>
                </c:pt>
                <c:pt idx="28">
                  <c:v>96.7479674796748</c:v>
                </c:pt>
                <c:pt idx="29">
                  <c:v>96.22641509433963</c:v>
                </c:pt>
                <c:pt idx="30">
                  <c:v>86.88524590163934</c:v>
                </c:pt>
                <c:pt idx="31">
                  <c:v>95.52238805970148</c:v>
                </c:pt>
                <c:pt idx="32">
                  <c:v>82.75862068965517</c:v>
                </c:pt>
                <c:pt idx="33">
                  <c:v>73.80952380952381</c:v>
                </c:pt>
                <c:pt idx="34">
                  <c:v>100.0</c:v>
                </c:pt>
                <c:pt idx="35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642136"/>
        <c:axId val="535645080"/>
      </c:barChart>
      <c:catAx>
        <c:axId val="535642136"/>
        <c:scaling>
          <c:orientation val="minMax"/>
        </c:scaling>
        <c:delete val="0"/>
        <c:axPos val="b"/>
        <c:majorTickMark val="out"/>
        <c:minorTickMark val="none"/>
        <c:tickLblPos val="nextTo"/>
        <c:crossAx val="535645080"/>
        <c:crosses val="autoZero"/>
        <c:auto val="1"/>
        <c:lblAlgn val="ctr"/>
        <c:lblOffset val="100"/>
        <c:noMultiLvlLbl val="0"/>
      </c:catAx>
      <c:valAx>
        <c:axId val="535645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642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calcified: day 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calcified</c:v>
          </c:tx>
          <c:invertIfNegative val="0"/>
          <c:cat>
            <c:strRef>
              <c:f>'May 19'!$D$2:$D$37</c:f>
              <c:strCache>
                <c:ptCount val="36"/>
                <c:pt idx="0">
                  <c:v>3A3</c:v>
                </c:pt>
                <c:pt idx="1">
                  <c:v>3A3</c:v>
                </c:pt>
                <c:pt idx="2">
                  <c:v>3A4</c:v>
                </c:pt>
                <c:pt idx="3">
                  <c:v>3A4</c:v>
                </c:pt>
                <c:pt idx="4">
                  <c:v>3B1</c:v>
                </c:pt>
                <c:pt idx="5">
                  <c:v>3B1</c:v>
                </c:pt>
                <c:pt idx="6">
                  <c:v>3B2</c:v>
                </c:pt>
                <c:pt idx="7">
                  <c:v>3B2</c:v>
                </c:pt>
                <c:pt idx="8">
                  <c:v>3B3</c:v>
                </c:pt>
                <c:pt idx="9">
                  <c:v>3B3</c:v>
                </c:pt>
                <c:pt idx="10">
                  <c:v>3B4</c:v>
                </c:pt>
                <c:pt idx="11">
                  <c:v>3B4</c:v>
                </c:pt>
                <c:pt idx="12">
                  <c:v>6A3</c:v>
                </c:pt>
                <c:pt idx="13">
                  <c:v>6A3</c:v>
                </c:pt>
                <c:pt idx="14">
                  <c:v>6A4</c:v>
                </c:pt>
                <c:pt idx="15">
                  <c:v>6A4</c:v>
                </c:pt>
                <c:pt idx="16">
                  <c:v>6B1</c:v>
                </c:pt>
                <c:pt idx="17">
                  <c:v>6B1</c:v>
                </c:pt>
                <c:pt idx="18">
                  <c:v>6B2</c:v>
                </c:pt>
                <c:pt idx="19">
                  <c:v>6B2</c:v>
                </c:pt>
                <c:pt idx="20">
                  <c:v>6B3</c:v>
                </c:pt>
                <c:pt idx="21">
                  <c:v>6B3</c:v>
                </c:pt>
                <c:pt idx="22">
                  <c:v>6B4</c:v>
                </c:pt>
                <c:pt idx="23">
                  <c:v>6B4</c:v>
                </c:pt>
                <c:pt idx="24">
                  <c:v>1A3</c:v>
                </c:pt>
                <c:pt idx="25">
                  <c:v>1A3</c:v>
                </c:pt>
                <c:pt idx="26">
                  <c:v>1A4</c:v>
                </c:pt>
                <c:pt idx="27">
                  <c:v>1A4</c:v>
                </c:pt>
                <c:pt idx="28">
                  <c:v>1B1</c:v>
                </c:pt>
                <c:pt idx="29">
                  <c:v>1B1</c:v>
                </c:pt>
                <c:pt idx="30">
                  <c:v>1B2</c:v>
                </c:pt>
                <c:pt idx="31">
                  <c:v>1B2</c:v>
                </c:pt>
                <c:pt idx="32">
                  <c:v>1B3</c:v>
                </c:pt>
                <c:pt idx="33">
                  <c:v>1B3</c:v>
                </c:pt>
                <c:pt idx="34">
                  <c:v>1B4</c:v>
                </c:pt>
                <c:pt idx="35">
                  <c:v>1B4</c:v>
                </c:pt>
              </c:strCache>
            </c:strRef>
          </c:cat>
          <c:val>
            <c:numRef>
              <c:f>'May 19'!$T$2:$T$37</c:f>
              <c:numCache>
                <c:formatCode>General</c:formatCode>
                <c:ptCount val="36"/>
                <c:pt idx="0">
                  <c:v>86.66666666666667</c:v>
                </c:pt>
                <c:pt idx="1">
                  <c:v>81.63265306122448</c:v>
                </c:pt>
                <c:pt idx="2">
                  <c:v>66.66666666666665</c:v>
                </c:pt>
                <c:pt idx="3">
                  <c:v>100.0</c:v>
                </c:pt>
                <c:pt idx="4">
                  <c:v>66.66666666666665</c:v>
                </c:pt>
                <c:pt idx="5">
                  <c:v>83.87096774193548</c:v>
                </c:pt>
                <c:pt idx="6">
                  <c:v>71.42857142857143</c:v>
                </c:pt>
                <c:pt idx="7">
                  <c:v>84.61538461538461</c:v>
                </c:pt>
                <c:pt idx="8">
                  <c:v>78.2608695652174</c:v>
                </c:pt>
                <c:pt idx="9">
                  <c:v>82.14285714285714</c:v>
                </c:pt>
                <c:pt idx="10">
                  <c:v>0.0</c:v>
                </c:pt>
                <c:pt idx="11">
                  <c:v>77.14285714285715</c:v>
                </c:pt>
                <c:pt idx="12">
                  <c:v>80.0</c:v>
                </c:pt>
                <c:pt idx="13">
                  <c:v>100.0</c:v>
                </c:pt>
                <c:pt idx="14">
                  <c:v>74.19354838709677</c:v>
                </c:pt>
                <c:pt idx="15">
                  <c:v>84.21052631578947</c:v>
                </c:pt>
                <c:pt idx="16">
                  <c:v>75.0</c:v>
                </c:pt>
                <c:pt idx="17">
                  <c:v>95.23809523809523</c:v>
                </c:pt>
                <c:pt idx="18">
                  <c:v>80.0</c:v>
                </c:pt>
                <c:pt idx="19">
                  <c:v>100.0</c:v>
                </c:pt>
                <c:pt idx="20">
                  <c:v>80.0</c:v>
                </c:pt>
                <c:pt idx="21">
                  <c:v>83.33333333333334</c:v>
                </c:pt>
                <c:pt idx="22">
                  <c:v>85.7142857142857</c:v>
                </c:pt>
                <c:pt idx="23">
                  <c:v>83.33333333333334</c:v>
                </c:pt>
                <c:pt idx="24">
                  <c:v>51.61290322580645</c:v>
                </c:pt>
                <c:pt idx="25">
                  <c:v>41.50943396226415</c:v>
                </c:pt>
                <c:pt idx="26">
                  <c:v>40.90909090909091</c:v>
                </c:pt>
                <c:pt idx="27">
                  <c:v>80.0</c:v>
                </c:pt>
                <c:pt idx="28">
                  <c:v>18.69918699186992</c:v>
                </c:pt>
                <c:pt idx="29">
                  <c:v>39.62264150943396</c:v>
                </c:pt>
                <c:pt idx="30">
                  <c:v>37.70491803278688</c:v>
                </c:pt>
                <c:pt idx="31">
                  <c:v>35.82089552238806</c:v>
                </c:pt>
                <c:pt idx="32">
                  <c:v>75.86206896551723</c:v>
                </c:pt>
                <c:pt idx="33">
                  <c:v>64.2857142857143</c:v>
                </c:pt>
                <c:pt idx="34">
                  <c:v>6.25</c:v>
                </c:pt>
                <c:pt idx="3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672936"/>
        <c:axId val="535675880"/>
      </c:barChart>
      <c:catAx>
        <c:axId val="535672936"/>
        <c:scaling>
          <c:orientation val="minMax"/>
        </c:scaling>
        <c:delete val="0"/>
        <c:axPos val="b"/>
        <c:majorTickMark val="out"/>
        <c:minorTickMark val="none"/>
        <c:tickLblPos val="nextTo"/>
        <c:crossAx val="535675880"/>
        <c:crosses val="autoZero"/>
        <c:auto val="1"/>
        <c:lblAlgn val="ctr"/>
        <c:lblOffset val="100"/>
        <c:noMultiLvlLbl val="0"/>
      </c:catAx>
      <c:valAx>
        <c:axId val="535675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672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part calcified: day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part calcified</c:v>
          </c:tx>
          <c:invertIfNegative val="0"/>
          <c:cat>
            <c:strRef>
              <c:f>'May 19'!$D$2:$D$37</c:f>
              <c:strCache>
                <c:ptCount val="36"/>
                <c:pt idx="0">
                  <c:v>3A3</c:v>
                </c:pt>
                <c:pt idx="1">
                  <c:v>3A3</c:v>
                </c:pt>
                <c:pt idx="2">
                  <c:v>3A4</c:v>
                </c:pt>
                <c:pt idx="3">
                  <c:v>3A4</c:v>
                </c:pt>
                <c:pt idx="4">
                  <c:v>3B1</c:v>
                </c:pt>
                <c:pt idx="5">
                  <c:v>3B1</c:v>
                </c:pt>
                <c:pt idx="6">
                  <c:v>3B2</c:v>
                </c:pt>
                <c:pt idx="7">
                  <c:v>3B2</c:v>
                </c:pt>
                <c:pt idx="8">
                  <c:v>3B3</c:v>
                </c:pt>
                <c:pt idx="9">
                  <c:v>3B3</c:v>
                </c:pt>
                <c:pt idx="10">
                  <c:v>3B4</c:v>
                </c:pt>
                <c:pt idx="11">
                  <c:v>3B4</c:v>
                </c:pt>
                <c:pt idx="12">
                  <c:v>6A3</c:v>
                </c:pt>
                <c:pt idx="13">
                  <c:v>6A3</c:v>
                </c:pt>
                <c:pt idx="14">
                  <c:v>6A4</c:v>
                </c:pt>
                <c:pt idx="15">
                  <c:v>6A4</c:v>
                </c:pt>
                <c:pt idx="16">
                  <c:v>6B1</c:v>
                </c:pt>
                <c:pt idx="17">
                  <c:v>6B1</c:v>
                </c:pt>
                <c:pt idx="18">
                  <c:v>6B2</c:v>
                </c:pt>
                <c:pt idx="19">
                  <c:v>6B2</c:v>
                </c:pt>
                <c:pt idx="20">
                  <c:v>6B3</c:v>
                </c:pt>
                <c:pt idx="21">
                  <c:v>6B3</c:v>
                </c:pt>
                <c:pt idx="22">
                  <c:v>6B4</c:v>
                </c:pt>
                <c:pt idx="23">
                  <c:v>6B4</c:v>
                </c:pt>
                <c:pt idx="24">
                  <c:v>1A3</c:v>
                </c:pt>
                <c:pt idx="25">
                  <c:v>1A3</c:v>
                </c:pt>
                <c:pt idx="26">
                  <c:v>1A4</c:v>
                </c:pt>
                <c:pt idx="27">
                  <c:v>1A4</c:v>
                </c:pt>
                <c:pt idx="28">
                  <c:v>1B1</c:v>
                </c:pt>
                <c:pt idx="29">
                  <c:v>1B1</c:v>
                </c:pt>
                <c:pt idx="30">
                  <c:v>1B2</c:v>
                </c:pt>
                <c:pt idx="31">
                  <c:v>1B2</c:v>
                </c:pt>
                <c:pt idx="32">
                  <c:v>1B3</c:v>
                </c:pt>
                <c:pt idx="33">
                  <c:v>1B3</c:v>
                </c:pt>
                <c:pt idx="34">
                  <c:v>1B4</c:v>
                </c:pt>
                <c:pt idx="35">
                  <c:v>1B4</c:v>
                </c:pt>
              </c:strCache>
            </c:strRef>
          </c:cat>
          <c:val>
            <c:numRef>
              <c:f>'May 19'!$U$2:$U$37</c:f>
              <c:numCache>
                <c:formatCode>General</c:formatCode>
                <c:ptCount val="36"/>
                <c:pt idx="0">
                  <c:v>13.33333333333333</c:v>
                </c:pt>
                <c:pt idx="1">
                  <c:v>18.36734693877551</c:v>
                </c:pt>
                <c:pt idx="2">
                  <c:v>33.33333333333333</c:v>
                </c:pt>
                <c:pt idx="3">
                  <c:v>0.0</c:v>
                </c:pt>
                <c:pt idx="4">
                  <c:v>30.55555555555556</c:v>
                </c:pt>
                <c:pt idx="5">
                  <c:v>16.12903225806452</c:v>
                </c:pt>
                <c:pt idx="6">
                  <c:v>21.42857142857143</c:v>
                </c:pt>
                <c:pt idx="7">
                  <c:v>15.38461538461538</c:v>
                </c:pt>
                <c:pt idx="8">
                  <c:v>17.39130434782609</c:v>
                </c:pt>
                <c:pt idx="9">
                  <c:v>17.85714285714286</c:v>
                </c:pt>
                <c:pt idx="10">
                  <c:v>0.0</c:v>
                </c:pt>
                <c:pt idx="11">
                  <c:v>22.85714285714286</c:v>
                </c:pt>
                <c:pt idx="12">
                  <c:v>20.0</c:v>
                </c:pt>
                <c:pt idx="13">
                  <c:v>0.0</c:v>
                </c:pt>
                <c:pt idx="14">
                  <c:v>25.80645161290322</c:v>
                </c:pt>
                <c:pt idx="15">
                  <c:v>15.78947368421053</c:v>
                </c:pt>
                <c:pt idx="16">
                  <c:v>25.0</c:v>
                </c:pt>
                <c:pt idx="17">
                  <c:v>4.761904761904762</c:v>
                </c:pt>
                <c:pt idx="18">
                  <c:v>13.33333333333333</c:v>
                </c:pt>
                <c:pt idx="19">
                  <c:v>0.0</c:v>
                </c:pt>
                <c:pt idx="20">
                  <c:v>20.0</c:v>
                </c:pt>
                <c:pt idx="21">
                  <c:v>16.66666666666666</c:v>
                </c:pt>
                <c:pt idx="22">
                  <c:v>14.28571428571428</c:v>
                </c:pt>
                <c:pt idx="23">
                  <c:v>16.66666666666666</c:v>
                </c:pt>
                <c:pt idx="24">
                  <c:v>45.16129032258064</c:v>
                </c:pt>
                <c:pt idx="25">
                  <c:v>54.71698113207547</c:v>
                </c:pt>
                <c:pt idx="26">
                  <c:v>59.0909090909091</c:v>
                </c:pt>
                <c:pt idx="27">
                  <c:v>20.0</c:v>
                </c:pt>
                <c:pt idx="28">
                  <c:v>27.64227642276423</c:v>
                </c:pt>
                <c:pt idx="29">
                  <c:v>20.75471698113208</c:v>
                </c:pt>
                <c:pt idx="30">
                  <c:v>34.42622950819672</c:v>
                </c:pt>
                <c:pt idx="31">
                  <c:v>26.86567164179105</c:v>
                </c:pt>
                <c:pt idx="32">
                  <c:v>17.24137931034483</c:v>
                </c:pt>
                <c:pt idx="33">
                  <c:v>23.80952380952381</c:v>
                </c:pt>
                <c:pt idx="34">
                  <c:v>43.75</c:v>
                </c:pt>
                <c:pt idx="35">
                  <c:v>33.33333333333333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02216"/>
        <c:axId val="535705160"/>
      </c:barChart>
      <c:catAx>
        <c:axId val="535702216"/>
        <c:scaling>
          <c:orientation val="minMax"/>
        </c:scaling>
        <c:delete val="0"/>
        <c:axPos val="b"/>
        <c:majorTickMark val="out"/>
        <c:minorTickMark val="none"/>
        <c:tickLblPos val="nextTo"/>
        <c:crossAx val="535705160"/>
        <c:crosses val="autoZero"/>
        <c:auto val="1"/>
        <c:lblAlgn val="ctr"/>
        <c:lblOffset val="100"/>
        <c:noMultiLvlLbl val="0"/>
      </c:catAx>
      <c:valAx>
        <c:axId val="535705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702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uncalcified: day 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uncalcified</c:v>
          </c:tx>
          <c:invertIfNegative val="0"/>
          <c:cat>
            <c:strRef>
              <c:f>'May 19'!$D$2:$D$37</c:f>
              <c:strCache>
                <c:ptCount val="36"/>
                <c:pt idx="0">
                  <c:v>3A3</c:v>
                </c:pt>
                <c:pt idx="1">
                  <c:v>3A3</c:v>
                </c:pt>
                <c:pt idx="2">
                  <c:v>3A4</c:v>
                </c:pt>
                <c:pt idx="3">
                  <c:v>3A4</c:v>
                </c:pt>
                <c:pt idx="4">
                  <c:v>3B1</c:v>
                </c:pt>
                <c:pt idx="5">
                  <c:v>3B1</c:v>
                </c:pt>
                <c:pt idx="6">
                  <c:v>3B2</c:v>
                </c:pt>
                <c:pt idx="7">
                  <c:v>3B2</c:v>
                </c:pt>
                <c:pt idx="8">
                  <c:v>3B3</c:v>
                </c:pt>
                <c:pt idx="9">
                  <c:v>3B3</c:v>
                </c:pt>
                <c:pt idx="10">
                  <c:v>3B4</c:v>
                </c:pt>
                <c:pt idx="11">
                  <c:v>3B4</c:v>
                </c:pt>
                <c:pt idx="12">
                  <c:v>6A3</c:v>
                </c:pt>
                <c:pt idx="13">
                  <c:v>6A3</c:v>
                </c:pt>
                <c:pt idx="14">
                  <c:v>6A4</c:v>
                </c:pt>
                <c:pt idx="15">
                  <c:v>6A4</c:v>
                </c:pt>
                <c:pt idx="16">
                  <c:v>6B1</c:v>
                </c:pt>
                <c:pt idx="17">
                  <c:v>6B1</c:v>
                </c:pt>
                <c:pt idx="18">
                  <c:v>6B2</c:v>
                </c:pt>
                <c:pt idx="19">
                  <c:v>6B2</c:v>
                </c:pt>
                <c:pt idx="20">
                  <c:v>6B3</c:v>
                </c:pt>
                <c:pt idx="21">
                  <c:v>6B3</c:v>
                </c:pt>
                <c:pt idx="22">
                  <c:v>6B4</c:v>
                </c:pt>
                <c:pt idx="23">
                  <c:v>6B4</c:v>
                </c:pt>
                <c:pt idx="24">
                  <c:v>1A3</c:v>
                </c:pt>
                <c:pt idx="25">
                  <c:v>1A3</c:v>
                </c:pt>
                <c:pt idx="26">
                  <c:v>1A4</c:v>
                </c:pt>
                <c:pt idx="27">
                  <c:v>1A4</c:v>
                </c:pt>
                <c:pt idx="28">
                  <c:v>1B1</c:v>
                </c:pt>
                <c:pt idx="29">
                  <c:v>1B1</c:v>
                </c:pt>
                <c:pt idx="30">
                  <c:v>1B2</c:v>
                </c:pt>
                <c:pt idx="31">
                  <c:v>1B2</c:v>
                </c:pt>
                <c:pt idx="32">
                  <c:v>1B3</c:v>
                </c:pt>
                <c:pt idx="33">
                  <c:v>1B3</c:v>
                </c:pt>
                <c:pt idx="34">
                  <c:v>1B4</c:v>
                </c:pt>
                <c:pt idx="35">
                  <c:v>1B4</c:v>
                </c:pt>
              </c:strCache>
            </c:strRef>
          </c:cat>
          <c:val>
            <c:numRef>
              <c:f>'May 19'!$V$2:$V$37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2.777777777777777</c:v>
                </c:pt>
                <c:pt idx="5">
                  <c:v>0.0</c:v>
                </c:pt>
                <c:pt idx="6">
                  <c:v>7.142857142857142</c:v>
                </c:pt>
                <c:pt idx="7">
                  <c:v>0.0</c:v>
                </c:pt>
                <c:pt idx="8">
                  <c:v>4.347826086956521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6.666666666666667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3.225806451612903</c:v>
                </c:pt>
                <c:pt idx="25">
                  <c:v>3.773584905660377</c:v>
                </c:pt>
                <c:pt idx="26">
                  <c:v>0.0</c:v>
                </c:pt>
                <c:pt idx="27">
                  <c:v>0.0</c:v>
                </c:pt>
                <c:pt idx="28">
                  <c:v>53.65853658536586</c:v>
                </c:pt>
                <c:pt idx="29">
                  <c:v>39.62264150943396</c:v>
                </c:pt>
                <c:pt idx="30">
                  <c:v>27.8688524590164</c:v>
                </c:pt>
                <c:pt idx="31">
                  <c:v>37.3134328358209</c:v>
                </c:pt>
                <c:pt idx="32">
                  <c:v>6.896551724137931</c:v>
                </c:pt>
                <c:pt idx="33">
                  <c:v>11.9047619047619</c:v>
                </c:pt>
                <c:pt idx="34">
                  <c:v>50.0</c:v>
                </c:pt>
                <c:pt idx="35">
                  <c:v>66.66666666666665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31464"/>
        <c:axId val="535734408"/>
      </c:barChart>
      <c:catAx>
        <c:axId val="535731464"/>
        <c:scaling>
          <c:orientation val="minMax"/>
        </c:scaling>
        <c:delete val="0"/>
        <c:axPos val="b"/>
        <c:majorTickMark val="out"/>
        <c:minorTickMark val="none"/>
        <c:tickLblPos val="nextTo"/>
        <c:crossAx val="535734408"/>
        <c:crosses val="autoZero"/>
        <c:auto val="1"/>
        <c:lblAlgn val="ctr"/>
        <c:lblOffset val="100"/>
        <c:noMultiLvlLbl val="0"/>
      </c:catAx>
      <c:valAx>
        <c:axId val="535734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731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mortality: day 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mortality</c:v>
          </c:tx>
          <c:invertIfNegative val="0"/>
          <c:cat>
            <c:strRef>
              <c:f>'May 19'!$D$2:$D$37</c:f>
              <c:strCache>
                <c:ptCount val="36"/>
                <c:pt idx="0">
                  <c:v>3A3</c:v>
                </c:pt>
                <c:pt idx="1">
                  <c:v>3A3</c:v>
                </c:pt>
                <c:pt idx="2">
                  <c:v>3A4</c:v>
                </c:pt>
                <c:pt idx="3">
                  <c:v>3A4</c:v>
                </c:pt>
                <c:pt idx="4">
                  <c:v>3B1</c:v>
                </c:pt>
                <c:pt idx="5">
                  <c:v>3B1</c:v>
                </c:pt>
                <c:pt idx="6">
                  <c:v>3B2</c:v>
                </c:pt>
                <c:pt idx="7">
                  <c:v>3B2</c:v>
                </c:pt>
                <c:pt idx="8">
                  <c:v>3B3</c:v>
                </c:pt>
                <c:pt idx="9">
                  <c:v>3B3</c:v>
                </c:pt>
                <c:pt idx="10">
                  <c:v>3B4</c:v>
                </c:pt>
                <c:pt idx="11">
                  <c:v>3B4</c:v>
                </c:pt>
                <c:pt idx="12">
                  <c:v>6A3</c:v>
                </c:pt>
                <c:pt idx="13">
                  <c:v>6A3</c:v>
                </c:pt>
                <c:pt idx="14">
                  <c:v>6A4</c:v>
                </c:pt>
                <c:pt idx="15">
                  <c:v>6A4</c:v>
                </c:pt>
                <c:pt idx="16">
                  <c:v>6B1</c:v>
                </c:pt>
                <c:pt idx="17">
                  <c:v>6B1</c:v>
                </c:pt>
                <c:pt idx="18">
                  <c:v>6B2</c:v>
                </c:pt>
                <c:pt idx="19">
                  <c:v>6B2</c:v>
                </c:pt>
                <c:pt idx="20">
                  <c:v>6B3</c:v>
                </c:pt>
                <c:pt idx="21">
                  <c:v>6B3</c:v>
                </c:pt>
                <c:pt idx="22">
                  <c:v>6B4</c:v>
                </c:pt>
                <c:pt idx="23">
                  <c:v>6B4</c:v>
                </c:pt>
                <c:pt idx="24">
                  <c:v>1A3</c:v>
                </c:pt>
                <c:pt idx="25">
                  <c:v>1A3</c:v>
                </c:pt>
                <c:pt idx="26">
                  <c:v>1A4</c:v>
                </c:pt>
                <c:pt idx="27">
                  <c:v>1A4</c:v>
                </c:pt>
                <c:pt idx="28">
                  <c:v>1B1</c:v>
                </c:pt>
                <c:pt idx="29">
                  <c:v>1B1</c:v>
                </c:pt>
                <c:pt idx="30">
                  <c:v>1B2</c:v>
                </c:pt>
                <c:pt idx="31">
                  <c:v>1B2</c:v>
                </c:pt>
                <c:pt idx="32">
                  <c:v>1B3</c:v>
                </c:pt>
                <c:pt idx="33">
                  <c:v>1B3</c:v>
                </c:pt>
                <c:pt idx="34">
                  <c:v>1B4</c:v>
                </c:pt>
                <c:pt idx="35">
                  <c:v>1B4</c:v>
                </c:pt>
              </c:strCache>
            </c:strRef>
          </c:cat>
          <c:val>
            <c:numRef>
              <c:f>'May 19'!$W$2:$W$37</c:f>
              <c:numCache>
                <c:formatCode>General</c:formatCode>
                <c:ptCount val="36"/>
                <c:pt idx="0">
                  <c:v>0.192982456140351</c:v>
                </c:pt>
                <c:pt idx="1">
                  <c:v>0.197368421052632</c:v>
                </c:pt>
                <c:pt idx="2">
                  <c:v>0.117647058823529</c:v>
                </c:pt>
                <c:pt idx="3">
                  <c:v>0.166666666666667</c:v>
                </c:pt>
                <c:pt idx="4">
                  <c:v>0.306122448979592</c:v>
                </c:pt>
                <c:pt idx="5">
                  <c:v>0.24</c:v>
                </c:pt>
                <c:pt idx="6">
                  <c:v>0.45</c:v>
                </c:pt>
                <c:pt idx="7">
                  <c:v>0.590909090909091</c:v>
                </c:pt>
                <c:pt idx="8">
                  <c:v>0.242424242424242</c:v>
                </c:pt>
                <c:pt idx="9">
                  <c:v>0.216216216216216</c:v>
                </c:pt>
                <c:pt idx="10">
                  <c:v>0.0</c:v>
                </c:pt>
                <c:pt idx="11">
                  <c:v>0.146341463414634</c:v>
                </c:pt>
                <c:pt idx="12">
                  <c:v>0.176470588235294</c:v>
                </c:pt>
                <c:pt idx="13">
                  <c:v>0.19047619047619</c:v>
                </c:pt>
                <c:pt idx="14">
                  <c:v>0.0810810810810811</c:v>
                </c:pt>
                <c:pt idx="15">
                  <c:v>0.111111111111111</c:v>
                </c:pt>
                <c:pt idx="16">
                  <c:v>0.142857142857143</c:v>
                </c:pt>
                <c:pt idx="17">
                  <c:v>0.136363636363636</c:v>
                </c:pt>
                <c:pt idx="18">
                  <c:v>0.48</c:v>
                </c:pt>
                <c:pt idx="19">
                  <c:v>0.454545454545454</c:v>
                </c:pt>
                <c:pt idx="20">
                  <c:v>0.777777777777778</c:v>
                </c:pt>
                <c:pt idx="21">
                  <c:v>0.875</c:v>
                </c:pt>
                <c:pt idx="22">
                  <c:v>0.25</c:v>
                </c:pt>
                <c:pt idx="23">
                  <c:v>0.375</c:v>
                </c:pt>
                <c:pt idx="24">
                  <c:v>0.032258064516129</c:v>
                </c:pt>
                <c:pt idx="25">
                  <c:v>0.0727272727272727</c:v>
                </c:pt>
                <c:pt idx="26">
                  <c:v>0.0833333333333333</c:v>
                </c:pt>
                <c:pt idx="27">
                  <c:v>0.0666666666666667</c:v>
                </c:pt>
                <c:pt idx="28">
                  <c:v>0.0</c:v>
                </c:pt>
                <c:pt idx="29">
                  <c:v>0.0188679245283019</c:v>
                </c:pt>
                <c:pt idx="30">
                  <c:v>0.0655737704918033</c:v>
                </c:pt>
                <c:pt idx="31">
                  <c:v>0.0704225352112676</c:v>
                </c:pt>
                <c:pt idx="32">
                  <c:v>0.064516129032258</c:v>
                </c:pt>
                <c:pt idx="33">
                  <c:v>0.0714285714285714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60680"/>
        <c:axId val="535763624"/>
      </c:barChart>
      <c:catAx>
        <c:axId val="535760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35763624"/>
        <c:crosses val="autoZero"/>
        <c:auto val="1"/>
        <c:lblAlgn val="ctr"/>
        <c:lblOffset val="100"/>
        <c:noMultiLvlLbl val="0"/>
      </c:catAx>
      <c:valAx>
        <c:axId val="535763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760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instant mortality</c:v>
          </c:tx>
          <c:invertIfNegative val="0"/>
          <c:cat>
            <c:strRef>
              <c:f>'May 19'!$D$2:$D$37</c:f>
              <c:strCache>
                <c:ptCount val="36"/>
                <c:pt idx="0">
                  <c:v>3A3</c:v>
                </c:pt>
                <c:pt idx="1">
                  <c:v>3A3</c:v>
                </c:pt>
                <c:pt idx="2">
                  <c:v>3A4</c:v>
                </c:pt>
                <c:pt idx="3">
                  <c:v>3A4</c:v>
                </c:pt>
                <c:pt idx="4">
                  <c:v>3B1</c:v>
                </c:pt>
                <c:pt idx="5">
                  <c:v>3B1</c:v>
                </c:pt>
                <c:pt idx="6">
                  <c:v>3B2</c:v>
                </c:pt>
                <c:pt idx="7">
                  <c:v>3B2</c:v>
                </c:pt>
                <c:pt idx="8">
                  <c:v>3B3</c:v>
                </c:pt>
                <c:pt idx="9">
                  <c:v>3B3</c:v>
                </c:pt>
                <c:pt idx="10">
                  <c:v>3B4</c:v>
                </c:pt>
                <c:pt idx="11">
                  <c:v>3B4</c:v>
                </c:pt>
                <c:pt idx="12">
                  <c:v>6A3</c:v>
                </c:pt>
                <c:pt idx="13">
                  <c:v>6A3</c:v>
                </c:pt>
                <c:pt idx="14">
                  <c:v>6A4</c:v>
                </c:pt>
                <c:pt idx="15">
                  <c:v>6A4</c:v>
                </c:pt>
                <c:pt idx="16">
                  <c:v>6B1</c:v>
                </c:pt>
                <c:pt idx="17">
                  <c:v>6B1</c:v>
                </c:pt>
                <c:pt idx="18">
                  <c:v>6B2</c:v>
                </c:pt>
                <c:pt idx="19">
                  <c:v>6B2</c:v>
                </c:pt>
                <c:pt idx="20">
                  <c:v>6B3</c:v>
                </c:pt>
                <c:pt idx="21">
                  <c:v>6B3</c:v>
                </c:pt>
                <c:pt idx="22">
                  <c:v>6B4</c:v>
                </c:pt>
                <c:pt idx="23">
                  <c:v>6B4</c:v>
                </c:pt>
                <c:pt idx="24">
                  <c:v>1A3</c:v>
                </c:pt>
                <c:pt idx="25">
                  <c:v>1A3</c:v>
                </c:pt>
                <c:pt idx="26">
                  <c:v>1A4</c:v>
                </c:pt>
                <c:pt idx="27">
                  <c:v>1A4</c:v>
                </c:pt>
                <c:pt idx="28">
                  <c:v>1B1</c:v>
                </c:pt>
                <c:pt idx="29">
                  <c:v>1B1</c:v>
                </c:pt>
                <c:pt idx="30">
                  <c:v>1B2</c:v>
                </c:pt>
                <c:pt idx="31">
                  <c:v>1B2</c:v>
                </c:pt>
                <c:pt idx="32">
                  <c:v>1B3</c:v>
                </c:pt>
                <c:pt idx="33">
                  <c:v>1B3</c:v>
                </c:pt>
                <c:pt idx="34">
                  <c:v>1B4</c:v>
                </c:pt>
                <c:pt idx="35">
                  <c:v>1B4</c:v>
                </c:pt>
              </c:strCache>
            </c:strRef>
          </c:cat>
          <c:val>
            <c:numRef>
              <c:f>'May 19'!$X$2:$X$37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5.555555555555555</c:v>
                </c:pt>
                <c:pt idx="5">
                  <c:v>0.0</c:v>
                </c:pt>
                <c:pt idx="6">
                  <c:v>21.42857142857143</c:v>
                </c:pt>
                <c:pt idx="7">
                  <c:v>30.76923076923077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6.666666666666667</c:v>
                </c:pt>
                <c:pt idx="13">
                  <c:v>5.555555555555555</c:v>
                </c:pt>
                <c:pt idx="14">
                  <c:v>0.0</c:v>
                </c:pt>
                <c:pt idx="15">
                  <c:v>0.0</c:v>
                </c:pt>
                <c:pt idx="16">
                  <c:v>10.0</c:v>
                </c:pt>
                <c:pt idx="17">
                  <c:v>9.523809523809523</c:v>
                </c:pt>
                <c:pt idx="18">
                  <c:v>13.33333333333333</c:v>
                </c:pt>
                <c:pt idx="19">
                  <c:v>0.0</c:v>
                </c:pt>
                <c:pt idx="20">
                  <c:v>0.0</c:v>
                </c:pt>
                <c:pt idx="21">
                  <c:v>50.0</c:v>
                </c:pt>
                <c:pt idx="22">
                  <c:v>14.28571428571428</c:v>
                </c:pt>
                <c:pt idx="23">
                  <c:v>16.66666666666666</c:v>
                </c:pt>
                <c:pt idx="24">
                  <c:v>3.225806451612903</c:v>
                </c:pt>
                <c:pt idx="25">
                  <c:v>3.773584905660377</c:v>
                </c:pt>
                <c:pt idx="26">
                  <c:v>0.0</c:v>
                </c:pt>
                <c:pt idx="27">
                  <c:v>6.666666666666667</c:v>
                </c:pt>
                <c:pt idx="28">
                  <c:v>0.0</c:v>
                </c:pt>
                <c:pt idx="29">
                  <c:v>1.886792452830189</c:v>
                </c:pt>
                <c:pt idx="30">
                  <c:v>6.557377049180328</c:v>
                </c:pt>
                <c:pt idx="31">
                  <c:v>1.492537313432836</c:v>
                </c:pt>
                <c:pt idx="32">
                  <c:v>0.0</c:v>
                </c:pt>
                <c:pt idx="33">
                  <c:v>7.142857142857142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89192"/>
        <c:axId val="535792136"/>
      </c:barChart>
      <c:catAx>
        <c:axId val="535789192"/>
        <c:scaling>
          <c:orientation val="minMax"/>
        </c:scaling>
        <c:delete val="0"/>
        <c:axPos val="b"/>
        <c:majorTickMark val="out"/>
        <c:minorTickMark val="none"/>
        <c:tickLblPos val="nextTo"/>
        <c:crossAx val="535792136"/>
        <c:crosses val="autoZero"/>
        <c:auto val="1"/>
        <c:lblAlgn val="ctr"/>
        <c:lblOffset val="100"/>
        <c:noMultiLvlLbl val="0"/>
      </c:catAx>
      <c:valAx>
        <c:axId val="535792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789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swimming</c:v>
          </c:tx>
          <c:invertIfNegative val="0"/>
          <c:cat>
            <c:strRef>
              <c:f>'May 23'!$D$2:$D$33</c:f>
              <c:strCache>
                <c:ptCount val="32"/>
                <c:pt idx="0">
                  <c:v>3A3</c:v>
                </c:pt>
                <c:pt idx="1">
                  <c:v>3A3</c:v>
                </c:pt>
                <c:pt idx="2">
                  <c:v>3A5</c:v>
                </c:pt>
                <c:pt idx="3">
                  <c:v>3A5</c:v>
                </c:pt>
                <c:pt idx="4">
                  <c:v>3A6</c:v>
                </c:pt>
                <c:pt idx="5">
                  <c:v>3A6</c:v>
                </c:pt>
                <c:pt idx="6">
                  <c:v>3B3</c:v>
                </c:pt>
                <c:pt idx="7">
                  <c:v>3B3</c:v>
                </c:pt>
                <c:pt idx="8">
                  <c:v>3B5</c:v>
                </c:pt>
                <c:pt idx="9">
                  <c:v>3B5</c:v>
                </c:pt>
                <c:pt idx="10">
                  <c:v>3B6</c:v>
                </c:pt>
                <c:pt idx="11">
                  <c:v>3B6</c:v>
                </c:pt>
                <c:pt idx="12">
                  <c:v>6A3</c:v>
                </c:pt>
                <c:pt idx="13">
                  <c:v>6A3</c:v>
                </c:pt>
                <c:pt idx="14">
                  <c:v>6A5</c:v>
                </c:pt>
                <c:pt idx="15">
                  <c:v>6A5</c:v>
                </c:pt>
                <c:pt idx="16">
                  <c:v>6A6</c:v>
                </c:pt>
                <c:pt idx="17">
                  <c:v>6A6</c:v>
                </c:pt>
                <c:pt idx="18">
                  <c:v>6B3</c:v>
                </c:pt>
                <c:pt idx="19">
                  <c:v>6B3</c:v>
                </c:pt>
                <c:pt idx="20">
                  <c:v>1A3</c:v>
                </c:pt>
                <c:pt idx="21">
                  <c:v>1A3</c:v>
                </c:pt>
                <c:pt idx="22">
                  <c:v>1A5</c:v>
                </c:pt>
                <c:pt idx="23">
                  <c:v>1A5</c:v>
                </c:pt>
                <c:pt idx="24">
                  <c:v>1A6</c:v>
                </c:pt>
                <c:pt idx="25">
                  <c:v>1A6</c:v>
                </c:pt>
                <c:pt idx="26">
                  <c:v>1B3</c:v>
                </c:pt>
                <c:pt idx="27">
                  <c:v>1B3</c:v>
                </c:pt>
                <c:pt idx="28">
                  <c:v>1B5</c:v>
                </c:pt>
                <c:pt idx="29">
                  <c:v>1B5</c:v>
                </c:pt>
                <c:pt idx="30">
                  <c:v>1B6</c:v>
                </c:pt>
                <c:pt idx="31">
                  <c:v>1B6</c:v>
                </c:pt>
              </c:strCache>
            </c:strRef>
          </c:cat>
          <c:val>
            <c:numRef>
              <c:f>'May 23'!$M$2:$M$33</c:f>
              <c:numCache>
                <c:formatCode>General</c:formatCode>
                <c:ptCount val="32"/>
                <c:pt idx="0">
                  <c:v>14.70588235294118</c:v>
                </c:pt>
                <c:pt idx="1">
                  <c:v>55.55555555555556</c:v>
                </c:pt>
                <c:pt idx="2">
                  <c:v>68.0</c:v>
                </c:pt>
                <c:pt idx="3">
                  <c:v>81.25</c:v>
                </c:pt>
                <c:pt idx="4">
                  <c:v>88.23529411764705</c:v>
                </c:pt>
                <c:pt idx="5">
                  <c:v>80.0</c:v>
                </c:pt>
                <c:pt idx="6">
                  <c:v>50.0</c:v>
                </c:pt>
                <c:pt idx="7">
                  <c:v>48.14814814814814</c:v>
                </c:pt>
                <c:pt idx="8">
                  <c:v>33.33333333333333</c:v>
                </c:pt>
                <c:pt idx="9">
                  <c:v>85.7142857142857</c:v>
                </c:pt>
                <c:pt idx="10">
                  <c:v>66.66666666666665</c:v>
                </c:pt>
                <c:pt idx="11">
                  <c:v>61.90476190476191</c:v>
                </c:pt>
                <c:pt idx="12">
                  <c:v>87.5</c:v>
                </c:pt>
                <c:pt idx="13">
                  <c:v>84.61538461538461</c:v>
                </c:pt>
                <c:pt idx="14">
                  <c:v>51.61290322580645</c:v>
                </c:pt>
                <c:pt idx="15">
                  <c:v>83.33333333333334</c:v>
                </c:pt>
                <c:pt idx="16">
                  <c:v>84.21052631578947</c:v>
                </c:pt>
                <c:pt idx="17">
                  <c:v>54.16666666666666</c:v>
                </c:pt>
                <c:pt idx="18">
                  <c:v>0.0</c:v>
                </c:pt>
                <c:pt idx="19">
                  <c:v>100.0</c:v>
                </c:pt>
                <c:pt idx="20">
                  <c:v>33.33333333333333</c:v>
                </c:pt>
                <c:pt idx="21">
                  <c:v>47.05882352941176</c:v>
                </c:pt>
                <c:pt idx="22">
                  <c:v>64.2857142857143</c:v>
                </c:pt>
                <c:pt idx="23">
                  <c:v>45.0</c:v>
                </c:pt>
                <c:pt idx="24">
                  <c:v>9.375</c:v>
                </c:pt>
                <c:pt idx="25">
                  <c:v>0.0</c:v>
                </c:pt>
                <c:pt idx="26">
                  <c:v>97.22222222222221</c:v>
                </c:pt>
                <c:pt idx="27">
                  <c:v>87.5</c:v>
                </c:pt>
                <c:pt idx="28">
                  <c:v>0.0</c:v>
                </c:pt>
                <c:pt idx="29">
                  <c:v>100.0</c:v>
                </c:pt>
                <c:pt idx="30">
                  <c:v>88.23529411764705</c:v>
                </c:pt>
                <c:pt idx="31">
                  <c:v>96.73913043478261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996744"/>
        <c:axId val="538999688"/>
      </c:barChart>
      <c:catAx>
        <c:axId val="538996744"/>
        <c:scaling>
          <c:orientation val="minMax"/>
        </c:scaling>
        <c:delete val="0"/>
        <c:axPos val="b"/>
        <c:majorTickMark val="out"/>
        <c:minorTickMark val="none"/>
        <c:tickLblPos val="nextTo"/>
        <c:crossAx val="538999688"/>
        <c:crosses val="autoZero"/>
        <c:auto val="1"/>
        <c:lblAlgn val="ctr"/>
        <c:lblOffset val="100"/>
        <c:noMultiLvlLbl val="0"/>
      </c:catAx>
      <c:valAx>
        <c:axId val="538999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8996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calcified: day 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calcified</c:v>
          </c:tx>
          <c:invertIfNegative val="0"/>
          <c:cat>
            <c:strRef>
              <c:f>'May 23'!$D$2:$D$33</c:f>
              <c:strCache>
                <c:ptCount val="32"/>
                <c:pt idx="0">
                  <c:v>3A3</c:v>
                </c:pt>
                <c:pt idx="1">
                  <c:v>3A3</c:v>
                </c:pt>
                <c:pt idx="2">
                  <c:v>3A5</c:v>
                </c:pt>
                <c:pt idx="3">
                  <c:v>3A5</c:v>
                </c:pt>
                <c:pt idx="4">
                  <c:v>3A6</c:v>
                </c:pt>
                <c:pt idx="5">
                  <c:v>3A6</c:v>
                </c:pt>
                <c:pt idx="6">
                  <c:v>3B3</c:v>
                </c:pt>
                <c:pt idx="7">
                  <c:v>3B3</c:v>
                </c:pt>
                <c:pt idx="8">
                  <c:v>3B5</c:v>
                </c:pt>
                <c:pt idx="9">
                  <c:v>3B5</c:v>
                </c:pt>
                <c:pt idx="10">
                  <c:v>3B6</c:v>
                </c:pt>
                <c:pt idx="11">
                  <c:v>3B6</c:v>
                </c:pt>
                <c:pt idx="12">
                  <c:v>6A3</c:v>
                </c:pt>
                <c:pt idx="13">
                  <c:v>6A3</c:v>
                </c:pt>
                <c:pt idx="14">
                  <c:v>6A5</c:v>
                </c:pt>
                <c:pt idx="15">
                  <c:v>6A5</c:v>
                </c:pt>
                <c:pt idx="16">
                  <c:v>6A6</c:v>
                </c:pt>
                <c:pt idx="17">
                  <c:v>6A6</c:v>
                </c:pt>
                <c:pt idx="18">
                  <c:v>6B3</c:v>
                </c:pt>
                <c:pt idx="19">
                  <c:v>6B3</c:v>
                </c:pt>
                <c:pt idx="20">
                  <c:v>1A3</c:v>
                </c:pt>
                <c:pt idx="21">
                  <c:v>1A3</c:v>
                </c:pt>
                <c:pt idx="22">
                  <c:v>1A5</c:v>
                </c:pt>
                <c:pt idx="23">
                  <c:v>1A5</c:v>
                </c:pt>
                <c:pt idx="24">
                  <c:v>1A6</c:v>
                </c:pt>
                <c:pt idx="25">
                  <c:v>1A6</c:v>
                </c:pt>
                <c:pt idx="26">
                  <c:v>1B3</c:v>
                </c:pt>
                <c:pt idx="27">
                  <c:v>1B3</c:v>
                </c:pt>
                <c:pt idx="28">
                  <c:v>1B5</c:v>
                </c:pt>
                <c:pt idx="29">
                  <c:v>1B5</c:v>
                </c:pt>
                <c:pt idx="30">
                  <c:v>1B6</c:v>
                </c:pt>
                <c:pt idx="31">
                  <c:v>1B6</c:v>
                </c:pt>
              </c:strCache>
            </c:strRef>
          </c:cat>
          <c:val>
            <c:numRef>
              <c:f>'May 23'!$T$2:$T$33</c:f>
              <c:numCache>
                <c:formatCode>General</c:formatCode>
                <c:ptCount val="32"/>
                <c:pt idx="0">
                  <c:v>79.41176470588234</c:v>
                </c:pt>
                <c:pt idx="1">
                  <c:v>94.44444444444444</c:v>
                </c:pt>
                <c:pt idx="2">
                  <c:v>96.0</c:v>
                </c:pt>
                <c:pt idx="3">
                  <c:v>81.25</c:v>
                </c:pt>
                <c:pt idx="4">
                  <c:v>88.23529411764705</c:v>
                </c:pt>
                <c:pt idx="5">
                  <c:v>96.0</c:v>
                </c:pt>
                <c:pt idx="6">
                  <c:v>90.9090909090909</c:v>
                </c:pt>
                <c:pt idx="7">
                  <c:v>100.0</c:v>
                </c:pt>
                <c:pt idx="8">
                  <c:v>100.0</c:v>
                </c:pt>
                <c:pt idx="9">
                  <c:v>85.7142857142857</c:v>
                </c:pt>
                <c:pt idx="10">
                  <c:v>100.0</c:v>
                </c:pt>
                <c:pt idx="11">
                  <c:v>85.7142857142857</c:v>
                </c:pt>
                <c:pt idx="12">
                  <c:v>81.25</c:v>
                </c:pt>
                <c:pt idx="13">
                  <c:v>84.61538461538461</c:v>
                </c:pt>
                <c:pt idx="14">
                  <c:v>96.7741935483871</c:v>
                </c:pt>
                <c:pt idx="15">
                  <c:v>95.83333333333334</c:v>
                </c:pt>
                <c:pt idx="16">
                  <c:v>100.0</c:v>
                </c:pt>
                <c:pt idx="17">
                  <c:v>95.83333333333334</c:v>
                </c:pt>
                <c:pt idx="18">
                  <c:v>80.0</c:v>
                </c:pt>
                <c:pt idx="19">
                  <c:v>50.0</c:v>
                </c:pt>
                <c:pt idx="20">
                  <c:v>83.33333333333334</c:v>
                </c:pt>
                <c:pt idx="21">
                  <c:v>94.11764705882352</c:v>
                </c:pt>
                <c:pt idx="22">
                  <c:v>85.7142857142857</c:v>
                </c:pt>
                <c:pt idx="23">
                  <c:v>50.0</c:v>
                </c:pt>
                <c:pt idx="24">
                  <c:v>81.25</c:v>
                </c:pt>
                <c:pt idx="25">
                  <c:v>88.88888888888889</c:v>
                </c:pt>
                <c:pt idx="26">
                  <c:v>30.55555555555556</c:v>
                </c:pt>
                <c:pt idx="27">
                  <c:v>31.25</c:v>
                </c:pt>
                <c:pt idx="28">
                  <c:v>0.0</c:v>
                </c:pt>
                <c:pt idx="29">
                  <c:v>0.0</c:v>
                </c:pt>
                <c:pt idx="30">
                  <c:v>5.88235294117647</c:v>
                </c:pt>
                <c:pt idx="31">
                  <c:v>11.95652173913044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27416"/>
        <c:axId val="539030360"/>
      </c:barChart>
      <c:catAx>
        <c:axId val="539027416"/>
        <c:scaling>
          <c:orientation val="minMax"/>
        </c:scaling>
        <c:delete val="0"/>
        <c:axPos val="b"/>
        <c:majorTickMark val="out"/>
        <c:minorTickMark val="none"/>
        <c:tickLblPos val="nextTo"/>
        <c:crossAx val="539030360"/>
        <c:crosses val="autoZero"/>
        <c:auto val="1"/>
        <c:lblAlgn val="ctr"/>
        <c:lblOffset val="100"/>
        <c:noMultiLvlLbl val="0"/>
      </c:catAx>
      <c:valAx>
        <c:axId val="539030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027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mortality: day 4</c:v>
          </c:tx>
          <c:invertIfNegative val="0"/>
          <c:cat>
            <c:strRef>
              <c:f>'May 13'!$A$2:$A$17</c:f>
              <c:strCache>
                <c:ptCount val="16"/>
                <c:pt idx="0">
                  <c:v>3B1</c:v>
                </c:pt>
                <c:pt idx="1">
                  <c:v>3B1</c:v>
                </c:pt>
                <c:pt idx="2">
                  <c:v>3B2</c:v>
                </c:pt>
                <c:pt idx="3">
                  <c:v>3B2</c:v>
                </c:pt>
                <c:pt idx="4">
                  <c:v>3B3</c:v>
                </c:pt>
                <c:pt idx="5">
                  <c:v>3B3</c:v>
                </c:pt>
                <c:pt idx="6">
                  <c:v>6B1</c:v>
                </c:pt>
                <c:pt idx="7">
                  <c:v>6B1</c:v>
                </c:pt>
                <c:pt idx="8">
                  <c:v>6B2</c:v>
                </c:pt>
                <c:pt idx="9">
                  <c:v>6B2</c:v>
                </c:pt>
                <c:pt idx="10">
                  <c:v>6B3</c:v>
                </c:pt>
                <c:pt idx="11">
                  <c:v>6B3</c:v>
                </c:pt>
                <c:pt idx="12">
                  <c:v>1B1</c:v>
                </c:pt>
                <c:pt idx="13">
                  <c:v>1B1</c:v>
                </c:pt>
                <c:pt idx="14">
                  <c:v>1B2</c:v>
                </c:pt>
                <c:pt idx="15">
                  <c:v>1B2</c:v>
                </c:pt>
              </c:strCache>
            </c:strRef>
          </c:cat>
          <c:val>
            <c:numRef>
              <c:f>'May 13'!$P$2:$P$17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10.0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8.571428571428571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81080"/>
        <c:axId val="535284088"/>
      </c:barChart>
      <c:catAx>
        <c:axId val="535281080"/>
        <c:scaling>
          <c:orientation val="minMax"/>
        </c:scaling>
        <c:delete val="0"/>
        <c:axPos val="b"/>
        <c:majorTickMark val="out"/>
        <c:minorTickMark val="none"/>
        <c:tickLblPos val="nextTo"/>
        <c:crossAx val="535284088"/>
        <c:crosses val="autoZero"/>
        <c:auto val="1"/>
        <c:lblAlgn val="ctr"/>
        <c:lblOffset val="100"/>
        <c:noMultiLvlLbl val="0"/>
      </c:catAx>
      <c:valAx>
        <c:axId val="535284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281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part calcified: day 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part calcified</c:v>
          </c:tx>
          <c:invertIfNegative val="0"/>
          <c:cat>
            <c:strRef>
              <c:f>'May 23'!$D$2:$D$33</c:f>
              <c:strCache>
                <c:ptCount val="32"/>
                <c:pt idx="0">
                  <c:v>3A3</c:v>
                </c:pt>
                <c:pt idx="1">
                  <c:v>3A3</c:v>
                </c:pt>
                <c:pt idx="2">
                  <c:v>3A5</c:v>
                </c:pt>
                <c:pt idx="3">
                  <c:v>3A5</c:v>
                </c:pt>
                <c:pt idx="4">
                  <c:v>3A6</c:v>
                </c:pt>
                <c:pt idx="5">
                  <c:v>3A6</c:v>
                </c:pt>
                <c:pt idx="6">
                  <c:v>3B3</c:v>
                </c:pt>
                <c:pt idx="7">
                  <c:v>3B3</c:v>
                </c:pt>
                <c:pt idx="8">
                  <c:v>3B5</c:v>
                </c:pt>
                <c:pt idx="9">
                  <c:v>3B5</c:v>
                </c:pt>
                <c:pt idx="10">
                  <c:v>3B6</c:v>
                </c:pt>
                <c:pt idx="11">
                  <c:v>3B6</c:v>
                </c:pt>
                <c:pt idx="12">
                  <c:v>6A3</c:v>
                </c:pt>
                <c:pt idx="13">
                  <c:v>6A3</c:v>
                </c:pt>
                <c:pt idx="14">
                  <c:v>6A5</c:v>
                </c:pt>
                <c:pt idx="15">
                  <c:v>6A5</c:v>
                </c:pt>
                <c:pt idx="16">
                  <c:v>6A6</c:v>
                </c:pt>
                <c:pt idx="17">
                  <c:v>6A6</c:v>
                </c:pt>
                <c:pt idx="18">
                  <c:v>6B3</c:v>
                </c:pt>
                <c:pt idx="19">
                  <c:v>6B3</c:v>
                </c:pt>
                <c:pt idx="20">
                  <c:v>1A3</c:v>
                </c:pt>
                <c:pt idx="21">
                  <c:v>1A3</c:v>
                </c:pt>
                <c:pt idx="22">
                  <c:v>1A5</c:v>
                </c:pt>
                <c:pt idx="23">
                  <c:v>1A5</c:v>
                </c:pt>
                <c:pt idx="24">
                  <c:v>1A6</c:v>
                </c:pt>
                <c:pt idx="25">
                  <c:v>1A6</c:v>
                </c:pt>
                <c:pt idx="26">
                  <c:v>1B3</c:v>
                </c:pt>
                <c:pt idx="27">
                  <c:v>1B3</c:v>
                </c:pt>
                <c:pt idx="28">
                  <c:v>1B5</c:v>
                </c:pt>
                <c:pt idx="29">
                  <c:v>1B5</c:v>
                </c:pt>
                <c:pt idx="30">
                  <c:v>1B6</c:v>
                </c:pt>
                <c:pt idx="31">
                  <c:v>1B6</c:v>
                </c:pt>
              </c:strCache>
            </c:strRef>
          </c:cat>
          <c:val>
            <c:numRef>
              <c:f>'May 23'!$U$2:$U$33</c:f>
              <c:numCache>
                <c:formatCode>General</c:formatCode>
                <c:ptCount val="32"/>
                <c:pt idx="0">
                  <c:v>20.58823529411764</c:v>
                </c:pt>
                <c:pt idx="1">
                  <c:v>5.555555555555555</c:v>
                </c:pt>
                <c:pt idx="2">
                  <c:v>4.0</c:v>
                </c:pt>
                <c:pt idx="3">
                  <c:v>18.75</c:v>
                </c:pt>
                <c:pt idx="4">
                  <c:v>11.76470588235294</c:v>
                </c:pt>
                <c:pt idx="5">
                  <c:v>4.0</c:v>
                </c:pt>
                <c:pt idx="6">
                  <c:v>9.09090909090909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14.28571428571428</c:v>
                </c:pt>
                <c:pt idx="12">
                  <c:v>12.5</c:v>
                </c:pt>
                <c:pt idx="13">
                  <c:v>7.692307692307692</c:v>
                </c:pt>
                <c:pt idx="14">
                  <c:v>3.225806451612903</c:v>
                </c:pt>
                <c:pt idx="15">
                  <c:v>4.166666666666666</c:v>
                </c:pt>
                <c:pt idx="16">
                  <c:v>0.0</c:v>
                </c:pt>
                <c:pt idx="17">
                  <c:v>4.166666666666666</c:v>
                </c:pt>
                <c:pt idx="18">
                  <c:v>0.0</c:v>
                </c:pt>
                <c:pt idx="19">
                  <c:v>0.0</c:v>
                </c:pt>
                <c:pt idx="20">
                  <c:v>5.555555555555555</c:v>
                </c:pt>
                <c:pt idx="21">
                  <c:v>5.88235294117647</c:v>
                </c:pt>
                <c:pt idx="22">
                  <c:v>14.28571428571428</c:v>
                </c:pt>
                <c:pt idx="23">
                  <c:v>50.0</c:v>
                </c:pt>
                <c:pt idx="24">
                  <c:v>12.5</c:v>
                </c:pt>
                <c:pt idx="25">
                  <c:v>3.703703703703703</c:v>
                </c:pt>
                <c:pt idx="26">
                  <c:v>2.777777777777777</c:v>
                </c:pt>
                <c:pt idx="27">
                  <c:v>12.5</c:v>
                </c:pt>
                <c:pt idx="28">
                  <c:v>0.0</c:v>
                </c:pt>
                <c:pt idx="29">
                  <c:v>100.0</c:v>
                </c:pt>
                <c:pt idx="30">
                  <c:v>5.88235294117647</c:v>
                </c:pt>
                <c:pt idx="31">
                  <c:v>1.08695652173913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57144"/>
        <c:axId val="539060088"/>
      </c:barChart>
      <c:catAx>
        <c:axId val="539057144"/>
        <c:scaling>
          <c:orientation val="minMax"/>
        </c:scaling>
        <c:delete val="0"/>
        <c:axPos val="b"/>
        <c:majorTickMark val="out"/>
        <c:minorTickMark val="none"/>
        <c:tickLblPos val="nextTo"/>
        <c:crossAx val="539060088"/>
        <c:crosses val="autoZero"/>
        <c:auto val="1"/>
        <c:lblAlgn val="ctr"/>
        <c:lblOffset val="100"/>
        <c:noMultiLvlLbl val="0"/>
      </c:catAx>
      <c:valAx>
        <c:axId val="539060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057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uncalcified: day 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uncalcified</c:v>
          </c:tx>
          <c:invertIfNegative val="0"/>
          <c:cat>
            <c:strRef>
              <c:f>'May 23'!$D$2:$D$33</c:f>
              <c:strCache>
                <c:ptCount val="32"/>
                <c:pt idx="0">
                  <c:v>3A3</c:v>
                </c:pt>
                <c:pt idx="1">
                  <c:v>3A3</c:v>
                </c:pt>
                <c:pt idx="2">
                  <c:v>3A5</c:v>
                </c:pt>
                <c:pt idx="3">
                  <c:v>3A5</c:v>
                </c:pt>
                <c:pt idx="4">
                  <c:v>3A6</c:v>
                </c:pt>
                <c:pt idx="5">
                  <c:v>3A6</c:v>
                </c:pt>
                <c:pt idx="6">
                  <c:v>3B3</c:v>
                </c:pt>
                <c:pt idx="7">
                  <c:v>3B3</c:v>
                </c:pt>
                <c:pt idx="8">
                  <c:v>3B5</c:v>
                </c:pt>
                <c:pt idx="9">
                  <c:v>3B5</c:v>
                </c:pt>
                <c:pt idx="10">
                  <c:v>3B6</c:v>
                </c:pt>
                <c:pt idx="11">
                  <c:v>3B6</c:v>
                </c:pt>
                <c:pt idx="12">
                  <c:v>6A3</c:v>
                </c:pt>
                <c:pt idx="13">
                  <c:v>6A3</c:v>
                </c:pt>
                <c:pt idx="14">
                  <c:v>6A5</c:v>
                </c:pt>
                <c:pt idx="15">
                  <c:v>6A5</c:v>
                </c:pt>
                <c:pt idx="16">
                  <c:v>6A6</c:v>
                </c:pt>
                <c:pt idx="17">
                  <c:v>6A6</c:v>
                </c:pt>
                <c:pt idx="18">
                  <c:v>6B3</c:v>
                </c:pt>
                <c:pt idx="19">
                  <c:v>6B3</c:v>
                </c:pt>
                <c:pt idx="20">
                  <c:v>1A3</c:v>
                </c:pt>
                <c:pt idx="21">
                  <c:v>1A3</c:v>
                </c:pt>
                <c:pt idx="22">
                  <c:v>1A5</c:v>
                </c:pt>
                <c:pt idx="23">
                  <c:v>1A5</c:v>
                </c:pt>
                <c:pt idx="24">
                  <c:v>1A6</c:v>
                </c:pt>
                <c:pt idx="25">
                  <c:v>1A6</c:v>
                </c:pt>
                <c:pt idx="26">
                  <c:v>1B3</c:v>
                </c:pt>
                <c:pt idx="27">
                  <c:v>1B3</c:v>
                </c:pt>
                <c:pt idx="28">
                  <c:v>1B5</c:v>
                </c:pt>
                <c:pt idx="29">
                  <c:v>1B5</c:v>
                </c:pt>
                <c:pt idx="30">
                  <c:v>1B6</c:v>
                </c:pt>
                <c:pt idx="31">
                  <c:v>1B6</c:v>
                </c:pt>
              </c:strCache>
            </c:strRef>
          </c:cat>
          <c:val>
            <c:numRef>
              <c:f>'May 23'!$V$2:$V$33</c:f>
              <c:numCache>
                <c:formatCode>General</c:formatCode>
                <c:ptCount val="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14.28571428571428</c:v>
                </c:pt>
                <c:pt idx="10">
                  <c:v>0.0</c:v>
                </c:pt>
                <c:pt idx="11">
                  <c:v>0.0</c:v>
                </c:pt>
                <c:pt idx="12">
                  <c:v>6.25</c:v>
                </c:pt>
                <c:pt idx="13">
                  <c:v>7.692307692307692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20.0</c:v>
                </c:pt>
                <c:pt idx="19">
                  <c:v>50.0</c:v>
                </c:pt>
                <c:pt idx="20">
                  <c:v>11.11111111111111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6.25</c:v>
                </c:pt>
                <c:pt idx="25">
                  <c:v>7.407407407407407</c:v>
                </c:pt>
                <c:pt idx="26">
                  <c:v>66.66666666666665</c:v>
                </c:pt>
                <c:pt idx="27">
                  <c:v>56.25</c:v>
                </c:pt>
                <c:pt idx="28">
                  <c:v>0.0</c:v>
                </c:pt>
                <c:pt idx="29">
                  <c:v>0.0</c:v>
                </c:pt>
                <c:pt idx="30">
                  <c:v>88.23529411764705</c:v>
                </c:pt>
                <c:pt idx="31">
                  <c:v>86.95652173913043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86344"/>
        <c:axId val="539089288"/>
      </c:barChart>
      <c:catAx>
        <c:axId val="539086344"/>
        <c:scaling>
          <c:orientation val="minMax"/>
        </c:scaling>
        <c:delete val="0"/>
        <c:axPos val="b"/>
        <c:majorTickMark val="out"/>
        <c:minorTickMark val="none"/>
        <c:tickLblPos val="nextTo"/>
        <c:crossAx val="539089288"/>
        <c:crosses val="autoZero"/>
        <c:auto val="1"/>
        <c:lblAlgn val="ctr"/>
        <c:lblOffset val="100"/>
        <c:noMultiLvlLbl val="0"/>
      </c:catAx>
      <c:valAx>
        <c:axId val="539089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086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mortality: day 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mortality</c:v>
          </c:tx>
          <c:invertIfNegative val="0"/>
          <c:cat>
            <c:strRef>
              <c:f>'May 23'!$D$2:$D$33</c:f>
              <c:strCache>
                <c:ptCount val="32"/>
                <c:pt idx="0">
                  <c:v>3A3</c:v>
                </c:pt>
                <c:pt idx="1">
                  <c:v>3A3</c:v>
                </c:pt>
                <c:pt idx="2">
                  <c:v>3A5</c:v>
                </c:pt>
                <c:pt idx="3">
                  <c:v>3A5</c:v>
                </c:pt>
                <c:pt idx="4">
                  <c:v>3A6</c:v>
                </c:pt>
                <c:pt idx="5">
                  <c:v>3A6</c:v>
                </c:pt>
                <c:pt idx="6">
                  <c:v>3B3</c:v>
                </c:pt>
                <c:pt idx="7">
                  <c:v>3B3</c:v>
                </c:pt>
                <c:pt idx="8">
                  <c:v>3B5</c:v>
                </c:pt>
                <c:pt idx="9">
                  <c:v>3B5</c:v>
                </c:pt>
                <c:pt idx="10">
                  <c:v>3B6</c:v>
                </c:pt>
                <c:pt idx="11">
                  <c:v>3B6</c:v>
                </c:pt>
                <c:pt idx="12">
                  <c:v>6A3</c:v>
                </c:pt>
                <c:pt idx="13">
                  <c:v>6A3</c:v>
                </c:pt>
                <c:pt idx="14">
                  <c:v>6A5</c:v>
                </c:pt>
                <c:pt idx="15">
                  <c:v>6A5</c:v>
                </c:pt>
                <c:pt idx="16">
                  <c:v>6A6</c:v>
                </c:pt>
                <c:pt idx="17">
                  <c:v>6A6</c:v>
                </c:pt>
                <c:pt idx="18">
                  <c:v>6B3</c:v>
                </c:pt>
                <c:pt idx="19">
                  <c:v>6B3</c:v>
                </c:pt>
                <c:pt idx="20">
                  <c:v>1A3</c:v>
                </c:pt>
                <c:pt idx="21">
                  <c:v>1A3</c:v>
                </c:pt>
                <c:pt idx="22">
                  <c:v>1A5</c:v>
                </c:pt>
                <c:pt idx="23">
                  <c:v>1A5</c:v>
                </c:pt>
                <c:pt idx="24">
                  <c:v>1A6</c:v>
                </c:pt>
                <c:pt idx="25">
                  <c:v>1A6</c:v>
                </c:pt>
                <c:pt idx="26">
                  <c:v>1B3</c:v>
                </c:pt>
                <c:pt idx="27">
                  <c:v>1B3</c:v>
                </c:pt>
                <c:pt idx="28">
                  <c:v>1B5</c:v>
                </c:pt>
                <c:pt idx="29">
                  <c:v>1B5</c:v>
                </c:pt>
                <c:pt idx="30">
                  <c:v>1B6</c:v>
                </c:pt>
                <c:pt idx="31">
                  <c:v>1B6</c:v>
                </c:pt>
              </c:strCache>
            </c:strRef>
          </c:cat>
          <c:val>
            <c:numRef>
              <c:f>'May 23'!$W$2:$W$33</c:f>
              <c:numCache>
                <c:formatCode>General</c:formatCode>
                <c:ptCount val="32"/>
                <c:pt idx="0">
                  <c:v>0.763157894736842</c:v>
                </c:pt>
                <c:pt idx="1">
                  <c:v>0.5875</c:v>
                </c:pt>
                <c:pt idx="2">
                  <c:v>0.674157303370786</c:v>
                </c:pt>
                <c:pt idx="3">
                  <c:v>0.604651162790698</c:v>
                </c:pt>
                <c:pt idx="4">
                  <c:v>0.68</c:v>
                </c:pt>
                <c:pt idx="5">
                  <c:v>0.489795918367347</c:v>
                </c:pt>
                <c:pt idx="6">
                  <c:v>0.577777777777778</c:v>
                </c:pt>
                <c:pt idx="7">
                  <c:v>0.41025641025641</c:v>
                </c:pt>
                <c:pt idx="8">
                  <c:v>0.930232558139535</c:v>
                </c:pt>
                <c:pt idx="9">
                  <c:v>0.76</c:v>
                </c:pt>
                <c:pt idx="10">
                  <c:v>0.428571428571429</c:v>
                </c:pt>
                <c:pt idx="11">
                  <c:v>0.357142857142857</c:v>
                </c:pt>
                <c:pt idx="12">
                  <c:v>0.529411764705882</c:v>
                </c:pt>
                <c:pt idx="13">
                  <c:v>0.461538461538462</c:v>
                </c:pt>
                <c:pt idx="14">
                  <c:v>0.593220338983051</c:v>
                </c:pt>
                <c:pt idx="15">
                  <c:v>0.566037735849057</c:v>
                </c:pt>
                <c:pt idx="16">
                  <c:v>0.477272727272727</c:v>
                </c:pt>
                <c:pt idx="17">
                  <c:v>0.5625</c:v>
                </c:pt>
                <c:pt idx="18">
                  <c:v>0.96969696969697</c:v>
                </c:pt>
                <c:pt idx="19">
                  <c:v>0.833333333333333</c:v>
                </c:pt>
                <c:pt idx="20">
                  <c:v>0.590909090909091</c:v>
                </c:pt>
                <c:pt idx="21">
                  <c:v>0.425</c:v>
                </c:pt>
                <c:pt idx="22">
                  <c:v>0.586206896551724</c:v>
                </c:pt>
                <c:pt idx="23">
                  <c:v>0.434782608695652</c:v>
                </c:pt>
                <c:pt idx="24">
                  <c:v>0.824561403508772</c:v>
                </c:pt>
                <c:pt idx="25">
                  <c:v>0.877551020408163</c:v>
                </c:pt>
                <c:pt idx="26">
                  <c:v>0.217391304347826</c:v>
                </c:pt>
                <c:pt idx="27">
                  <c:v>0.347826086956522</c:v>
                </c:pt>
                <c:pt idx="28">
                  <c:v>0.0</c:v>
                </c:pt>
                <c:pt idx="29">
                  <c:v>0.5</c:v>
                </c:pt>
                <c:pt idx="30">
                  <c:v>0.299065420560748</c:v>
                </c:pt>
                <c:pt idx="31">
                  <c:v>0.173913043478261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115432"/>
        <c:axId val="539118376"/>
      </c:barChart>
      <c:catAx>
        <c:axId val="539115432"/>
        <c:scaling>
          <c:orientation val="minMax"/>
        </c:scaling>
        <c:delete val="0"/>
        <c:axPos val="b"/>
        <c:majorTickMark val="out"/>
        <c:minorTickMark val="none"/>
        <c:tickLblPos val="nextTo"/>
        <c:crossAx val="539118376"/>
        <c:crosses val="autoZero"/>
        <c:auto val="1"/>
        <c:lblAlgn val="ctr"/>
        <c:lblOffset val="100"/>
        <c:noMultiLvlLbl val="0"/>
      </c:catAx>
      <c:valAx>
        <c:axId val="539118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115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instant mortality</c:v>
          </c:tx>
          <c:invertIfNegative val="0"/>
          <c:cat>
            <c:strRef>
              <c:f>'May 23'!$D$2:$D$33</c:f>
              <c:strCache>
                <c:ptCount val="32"/>
                <c:pt idx="0">
                  <c:v>3A3</c:v>
                </c:pt>
                <c:pt idx="1">
                  <c:v>3A3</c:v>
                </c:pt>
                <c:pt idx="2">
                  <c:v>3A5</c:v>
                </c:pt>
                <c:pt idx="3">
                  <c:v>3A5</c:v>
                </c:pt>
                <c:pt idx="4">
                  <c:v>3A6</c:v>
                </c:pt>
                <c:pt idx="5">
                  <c:v>3A6</c:v>
                </c:pt>
                <c:pt idx="6">
                  <c:v>3B3</c:v>
                </c:pt>
                <c:pt idx="7">
                  <c:v>3B3</c:v>
                </c:pt>
                <c:pt idx="8">
                  <c:v>3B5</c:v>
                </c:pt>
                <c:pt idx="9">
                  <c:v>3B5</c:v>
                </c:pt>
                <c:pt idx="10">
                  <c:v>3B6</c:v>
                </c:pt>
                <c:pt idx="11">
                  <c:v>3B6</c:v>
                </c:pt>
                <c:pt idx="12">
                  <c:v>6A3</c:v>
                </c:pt>
                <c:pt idx="13">
                  <c:v>6A3</c:v>
                </c:pt>
                <c:pt idx="14">
                  <c:v>6A5</c:v>
                </c:pt>
                <c:pt idx="15">
                  <c:v>6A5</c:v>
                </c:pt>
                <c:pt idx="16">
                  <c:v>6A6</c:v>
                </c:pt>
                <c:pt idx="17">
                  <c:v>6A6</c:v>
                </c:pt>
                <c:pt idx="18">
                  <c:v>6B3</c:v>
                </c:pt>
                <c:pt idx="19">
                  <c:v>6B3</c:v>
                </c:pt>
                <c:pt idx="20">
                  <c:v>1A3</c:v>
                </c:pt>
                <c:pt idx="21">
                  <c:v>1A3</c:v>
                </c:pt>
                <c:pt idx="22">
                  <c:v>1A5</c:v>
                </c:pt>
                <c:pt idx="23">
                  <c:v>1A5</c:v>
                </c:pt>
                <c:pt idx="24">
                  <c:v>1A6</c:v>
                </c:pt>
                <c:pt idx="25">
                  <c:v>1A6</c:v>
                </c:pt>
                <c:pt idx="26">
                  <c:v>1B3</c:v>
                </c:pt>
                <c:pt idx="27">
                  <c:v>1B3</c:v>
                </c:pt>
                <c:pt idx="28">
                  <c:v>1B5</c:v>
                </c:pt>
                <c:pt idx="29">
                  <c:v>1B5</c:v>
                </c:pt>
                <c:pt idx="30">
                  <c:v>1B6</c:v>
                </c:pt>
                <c:pt idx="31">
                  <c:v>1B6</c:v>
                </c:pt>
              </c:strCache>
            </c:strRef>
          </c:cat>
          <c:val>
            <c:numRef>
              <c:f>'May 23'!$X$2:$X$33</c:f>
              <c:numCache>
                <c:formatCode>General</c:formatCode>
                <c:ptCount val="32"/>
                <c:pt idx="0">
                  <c:v>47.05882352941176</c:v>
                </c:pt>
                <c:pt idx="1">
                  <c:v>8.333333333333332</c:v>
                </c:pt>
                <c:pt idx="2">
                  <c:v>0.0</c:v>
                </c:pt>
                <c:pt idx="3">
                  <c:v>0.0</c:v>
                </c:pt>
                <c:pt idx="4">
                  <c:v>5.88235294117647</c:v>
                </c:pt>
                <c:pt idx="5">
                  <c:v>0.0</c:v>
                </c:pt>
                <c:pt idx="6">
                  <c:v>13.63636363636363</c:v>
                </c:pt>
                <c:pt idx="7">
                  <c:v>14.81481481481481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14.28571428571428</c:v>
                </c:pt>
                <c:pt idx="12">
                  <c:v>0.0</c:v>
                </c:pt>
                <c:pt idx="13">
                  <c:v>0.0</c:v>
                </c:pt>
                <c:pt idx="14">
                  <c:v>22.58064516129032</c:v>
                </c:pt>
                <c:pt idx="15">
                  <c:v>4.166666666666666</c:v>
                </c:pt>
                <c:pt idx="16">
                  <c:v>0.0</c:v>
                </c:pt>
                <c:pt idx="17">
                  <c:v>12.5</c:v>
                </c:pt>
                <c:pt idx="18">
                  <c:v>80.0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14.28571428571428</c:v>
                </c:pt>
                <c:pt idx="23">
                  <c:v>35.0</c:v>
                </c:pt>
                <c:pt idx="24">
                  <c:v>68.75</c:v>
                </c:pt>
                <c:pt idx="25">
                  <c:v>77.77777777777779</c:v>
                </c:pt>
                <c:pt idx="26">
                  <c:v>0.0</c:v>
                </c:pt>
                <c:pt idx="27">
                  <c:v>6.25</c:v>
                </c:pt>
                <c:pt idx="28">
                  <c:v>0.0</c:v>
                </c:pt>
                <c:pt idx="29">
                  <c:v>0.0</c:v>
                </c:pt>
                <c:pt idx="30">
                  <c:v>11.76470588235294</c:v>
                </c:pt>
                <c:pt idx="3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143816"/>
        <c:axId val="539146760"/>
      </c:barChart>
      <c:catAx>
        <c:axId val="539143816"/>
        <c:scaling>
          <c:orientation val="minMax"/>
        </c:scaling>
        <c:delete val="0"/>
        <c:axPos val="b"/>
        <c:majorTickMark val="out"/>
        <c:minorTickMark val="none"/>
        <c:tickLblPos val="nextTo"/>
        <c:crossAx val="539146760"/>
        <c:crosses val="autoZero"/>
        <c:auto val="1"/>
        <c:lblAlgn val="ctr"/>
        <c:lblOffset val="100"/>
        <c:noMultiLvlLbl val="0"/>
      </c:catAx>
      <c:valAx>
        <c:axId val="539146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143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swimming</c:v>
          </c:tx>
          <c:invertIfNegative val="0"/>
          <c:cat>
            <c:strRef>
              <c:f>'May 27'!$D$2:$D$35</c:f>
              <c:strCache>
                <c:ptCount val="34"/>
                <c:pt idx="0">
                  <c:v>3B3</c:v>
                </c:pt>
                <c:pt idx="1">
                  <c:v>3B3</c:v>
                </c:pt>
                <c:pt idx="2">
                  <c:v>3B6</c:v>
                </c:pt>
                <c:pt idx="3">
                  <c:v>3B6</c:v>
                </c:pt>
                <c:pt idx="4">
                  <c:v>3B4</c:v>
                </c:pt>
                <c:pt idx="5">
                  <c:v>3B4</c:v>
                </c:pt>
                <c:pt idx="6">
                  <c:v>3B5</c:v>
                </c:pt>
                <c:pt idx="7">
                  <c:v>3B5</c:v>
                </c:pt>
                <c:pt idx="8">
                  <c:v>3A4</c:v>
                </c:pt>
                <c:pt idx="9">
                  <c:v>3A4</c:v>
                </c:pt>
                <c:pt idx="10">
                  <c:v>3A5</c:v>
                </c:pt>
                <c:pt idx="11">
                  <c:v>3A5</c:v>
                </c:pt>
                <c:pt idx="12">
                  <c:v>6B3</c:v>
                </c:pt>
                <c:pt idx="13">
                  <c:v>6B3</c:v>
                </c:pt>
                <c:pt idx="14">
                  <c:v>6B6</c:v>
                </c:pt>
                <c:pt idx="15">
                  <c:v>6B6</c:v>
                </c:pt>
                <c:pt idx="16">
                  <c:v>6B4</c:v>
                </c:pt>
                <c:pt idx="17">
                  <c:v>6B4</c:v>
                </c:pt>
                <c:pt idx="18">
                  <c:v>6A4</c:v>
                </c:pt>
                <c:pt idx="19">
                  <c:v>6A4</c:v>
                </c:pt>
                <c:pt idx="20">
                  <c:v>6A5</c:v>
                </c:pt>
                <c:pt idx="21">
                  <c:v>6A5</c:v>
                </c:pt>
                <c:pt idx="22">
                  <c:v>1B3</c:v>
                </c:pt>
                <c:pt idx="23">
                  <c:v>1B3</c:v>
                </c:pt>
                <c:pt idx="24">
                  <c:v>1B6</c:v>
                </c:pt>
                <c:pt idx="25">
                  <c:v>1B6</c:v>
                </c:pt>
                <c:pt idx="26">
                  <c:v>1B4</c:v>
                </c:pt>
                <c:pt idx="27">
                  <c:v>1B4</c:v>
                </c:pt>
                <c:pt idx="28">
                  <c:v>1B5</c:v>
                </c:pt>
                <c:pt idx="29">
                  <c:v>1B5</c:v>
                </c:pt>
                <c:pt idx="30">
                  <c:v>1A4</c:v>
                </c:pt>
                <c:pt idx="31">
                  <c:v>1A4</c:v>
                </c:pt>
                <c:pt idx="32">
                  <c:v>1A5</c:v>
                </c:pt>
                <c:pt idx="33">
                  <c:v>1A5</c:v>
                </c:pt>
              </c:strCache>
            </c:strRef>
          </c:cat>
          <c:val>
            <c:numRef>
              <c:f>'May 27'!$M$2:$M$35</c:f>
              <c:numCache>
                <c:formatCode>General</c:formatCode>
                <c:ptCount val="34"/>
                <c:pt idx="0">
                  <c:v>83.33333333333334</c:v>
                </c:pt>
                <c:pt idx="1">
                  <c:v>69.6969696969697</c:v>
                </c:pt>
                <c:pt idx="2">
                  <c:v>89.47368421052632</c:v>
                </c:pt>
                <c:pt idx="3">
                  <c:v>90.0</c:v>
                </c:pt>
                <c:pt idx="4">
                  <c:v>68.75</c:v>
                </c:pt>
                <c:pt idx="5">
                  <c:v>80.0</c:v>
                </c:pt>
                <c:pt idx="6">
                  <c:v>85.7142857142857</c:v>
                </c:pt>
                <c:pt idx="7">
                  <c:v>54.54545454545454</c:v>
                </c:pt>
                <c:pt idx="8">
                  <c:v>50.0</c:v>
                </c:pt>
                <c:pt idx="9">
                  <c:v>66.66666666666665</c:v>
                </c:pt>
                <c:pt idx="10">
                  <c:v>63.63636363636363</c:v>
                </c:pt>
                <c:pt idx="11">
                  <c:v>80.0</c:v>
                </c:pt>
                <c:pt idx="12">
                  <c:v>85.7142857142857</c:v>
                </c:pt>
                <c:pt idx="13">
                  <c:v>87.5</c:v>
                </c:pt>
                <c:pt idx="14">
                  <c:v>30.76923076923077</c:v>
                </c:pt>
                <c:pt idx="15">
                  <c:v>-30.0</c:v>
                </c:pt>
                <c:pt idx="16">
                  <c:v>33.33333333333333</c:v>
                </c:pt>
                <c:pt idx="17">
                  <c:v>50.0</c:v>
                </c:pt>
                <c:pt idx="18">
                  <c:v>47.05882352941176</c:v>
                </c:pt>
                <c:pt idx="19">
                  <c:v>80.0</c:v>
                </c:pt>
                <c:pt idx="20">
                  <c:v>48.64864864864865</c:v>
                </c:pt>
                <c:pt idx="21">
                  <c:v>45.45454545454545</c:v>
                </c:pt>
                <c:pt idx="22">
                  <c:v>11.11111111111111</c:v>
                </c:pt>
                <c:pt idx="23">
                  <c:v>75.0</c:v>
                </c:pt>
                <c:pt idx="24">
                  <c:v>100.0</c:v>
                </c:pt>
                <c:pt idx="25">
                  <c:v>33.33333333333333</c:v>
                </c:pt>
                <c:pt idx="26">
                  <c:v>83.33333333333334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87.27272727272727</c:v>
                </c:pt>
                <c:pt idx="31">
                  <c:v>79.59183673469387</c:v>
                </c:pt>
                <c:pt idx="32">
                  <c:v>88.23529411764705</c:v>
                </c:pt>
                <c:pt idx="33">
                  <c:v>96.15384615384616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188104"/>
        <c:axId val="539191048"/>
      </c:barChart>
      <c:catAx>
        <c:axId val="539188104"/>
        <c:scaling>
          <c:orientation val="minMax"/>
        </c:scaling>
        <c:delete val="0"/>
        <c:axPos val="b"/>
        <c:majorTickMark val="out"/>
        <c:minorTickMark val="none"/>
        <c:tickLblPos val="nextTo"/>
        <c:crossAx val="539191048"/>
        <c:crosses val="autoZero"/>
        <c:auto val="1"/>
        <c:lblAlgn val="ctr"/>
        <c:lblOffset val="100"/>
        <c:noMultiLvlLbl val="0"/>
      </c:catAx>
      <c:valAx>
        <c:axId val="539191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188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calcified: day 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calcified</c:v>
          </c:tx>
          <c:invertIfNegative val="0"/>
          <c:cat>
            <c:strRef>
              <c:f>'May 27'!$D$2:$D$35</c:f>
              <c:strCache>
                <c:ptCount val="34"/>
                <c:pt idx="0">
                  <c:v>3B3</c:v>
                </c:pt>
                <c:pt idx="1">
                  <c:v>3B3</c:v>
                </c:pt>
                <c:pt idx="2">
                  <c:v>3B6</c:v>
                </c:pt>
                <c:pt idx="3">
                  <c:v>3B6</c:v>
                </c:pt>
                <c:pt idx="4">
                  <c:v>3B4</c:v>
                </c:pt>
                <c:pt idx="5">
                  <c:v>3B4</c:v>
                </c:pt>
                <c:pt idx="6">
                  <c:v>3B5</c:v>
                </c:pt>
                <c:pt idx="7">
                  <c:v>3B5</c:v>
                </c:pt>
                <c:pt idx="8">
                  <c:v>3A4</c:v>
                </c:pt>
                <c:pt idx="9">
                  <c:v>3A4</c:v>
                </c:pt>
                <c:pt idx="10">
                  <c:v>3A5</c:v>
                </c:pt>
                <c:pt idx="11">
                  <c:v>3A5</c:v>
                </c:pt>
                <c:pt idx="12">
                  <c:v>6B3</c:v>
                </c:pt>
                <c:pt idx="13">
                  <c:v>6B3</c:v>
                </c:pt>
                <c:pt idx="14">
                  <c:v>6B6</c:v>
                </c:pt>
                <c:pt idx="15">
                  <c:v>6B6</c:v>
                </c:pt>
                <c:pt idx="16">
                  <c:v>6B4</c:v>
                </c:pt>
                <c:pt idx="17">
                  <c:v>6B4</c:v>
                </c:pt>
                <c:pt idx="18">
                  <c:v>6A4</c:v>
                </c:pt>
                <c:pt idx="19">
                  <c:v>6A4</c:v>
                </c:pt>
                <c:pt idx="20">
                  <c:v>6A5</c:v>
                </c:pt>
                <c:pt idx="21">
                  <c:v>6A5</c:v>
                </c:pt>
                <c:pt idx="22">
                  <c:v>1B3</c:v>
                </c:pt>
                <c:pt idx="23">
                  <c:v>1B3</c:v>
                </c:pt>
                <c:pt idx="24">
                  <c:v>1B6</c:v>
                </c:pt>
                <c:pt idx="25">
                  <c:v>1B6</c:v>
                </c:pt>
                <c:pt idx="26">
                  <c:v>1B4</c:v>
                </c:pt>
                <c:pt idx="27">
                  <c:v>1B4</c:v>
                </c:pt>
                <c:pt idx="28">
                  <c:v>1B5</c:v>
                </c:pt>
                <c:pt idx="29">
                  <c:v>1B5</c:v>
                </c:pt>
                <c:pt idx="30">
                  <c:v>1A4</c:v>
                </c:pt>
                <c:pt idx="31">
                  <c:v>1A4</c:v>
                </c:pt>
                <c:pt idx="32">
                  <c:v>1A5</c:v>
                </c:pt>
                <c:pt idx="33">
                  <c:v>1A5</c:v>
                </c:pt>
              </c:strCache>
            </c:strRef>
          </c:cat>
          <c:val>
            <c:numRef>
              <c:f>'May 27'!$T$2:$T$35</c:f>
              <c:numCache>
                <c:formatCode>General</c:formatCode>
                <c:ptCount val="34"/>
                <c:pt idx="0">
                  <c:v>91.66666666666665</c:v>
                </c:pt>
                <c:pt idx="1">
                  <c:v>96.96969696969696</c:v>
                </c:pt>
                <c:pt idx="2">
                  <c:v>26.31578947368421</c:v>
                </c:pt>
                <c:pt idx="3">
                  <c:v>100.0</c:v>
                </c:pt>
                <c:pt idx="4">
                  <c:v>75.0</c:v>
                </c:pt>
                <c:pt idx="5">
                  <c:v>86.66666666666667</c:v>
                </c:pt>
                <c:pt idx="6">
                  <c:v>100.0</c:v>
                </c:pt>
                <c:pt idx="7">
                  <c:v>90.9090909090909</c:v>
                </c:pt>
                <c:pt idx="8">
                  <c:v>75.0</c:v>
                </c:pt>
                <c:pt idx="9">
                  <c:v>100.0</c:v>
                </c:pt>
                <c:pt idx="10">
                  <c:v>90.9090909090909</c:v>
                </c:pt>
                <c:pt idx="11">
                  <c:v>100.0</c:v>
                </c:pt>
                <c:pt idx="12">
                  <c:v>71.42857142857143</c:v>
                </c:pt>
                <c:pt idx="13">
                  <c:v>75.0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75.0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77.77777777777779</c:v>
                </c:pt>
                <c:pt idx="23">
                  <c:v>87.5</c:v>
                </c:pt>
                <c:pt idx="24">
                  <c:v>100.0</c:v>
                </c:pt>
                <c:pt idx="25">
                  <c:v>83.33333333333334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18.18181818181818</c:v>
                </c:pt>
                <c:pt idx="31">
                  <c:v>44.89795918367347</c:v>
                </c:pt>
                <c:pt idx="32">
                  <c:v>11.76470588235294</c:v>
                </c:pt>
                <c:pt idx="33">
                  <c:v>19.23076923076923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218824"/>
        <c:axId val="539221768"/>
      </c:barChart>
      <c:catAx>
        <c:axId val="539218824"/>
        <c:scaling>
          <c:orientation val="minMax"/>
        </c:scaling>
        <c:delete val="0"/>
        <c:axPos val="b"/>
        <c:majorTickMark val="out"/>
        <c:minorTickMark val="none"/>
        <c:tickLblPos val="nextTo"/>
        <c:crossAx val="539221768"/>
        <c:crosses val="autoZero"/>
        <c:auto val="1"/>
        <c:lblAlgn val="ctr"/>
        <c:lblOffset val="100"/>
        <c:noMultiLvlLbl val="0"/>
      </c:catAx>
      <c:valAx>
        <c:axId val="539221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218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part. calcified: day 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part. calcified</c:v>
          </c:tx>
          <c:invertIfNegative val="0"/>
          <c:cat>
            <c:strRef>
              <c:f>'May 27'!$D$2:$D$35</c:f>
              <c:strCache>
                <c:ptCount val="34"/>
                <c:pt idx="0">
                  <c:v>3B3</c:v>
                </c:pt>
                <c:pt idx="1">
                  <c:v>3B3</c:v>
                </c:pt>
                <c:pt idx="2">
                  <c:v>3B6</c:v>
                </c:pt>
                <c:pt idx="3">
                  <c:v>3B6</c:v>
                </c:pt>
                <c:pt idx="4">
                  <c:v>3B4</c:v>
                </c:pt>
                <c:pt idx="5">
                  <c:v>3B4</c:v>
                </c:pt>
                <c:pt idx="6">
                  <c:v>3B5</c:v>
                </c:pt>
                <c:pt idx="7">
                  <c:v>3B5</c:v>
                </c:pt>
                <c:pt idx="8">
                  <c:v>3A4</c:v>
                </c:pt>
                <c:pt idx="9">
                  <c:v>3A4</c:v>
                </c:pt>
                <c:pt idx="10">
                  <c:v>3A5</c:v>
                </c:pt>
                <c:pt idx="11">
                  <c:v>3A5</c:v>
                </c:pt>
                <c:pt idx="12">
                  <c:v>6B3</c:v>
                </c:pt>
                <c:pt idx="13">
                  <c:v>6B3</c:v>
                </c:pt>
                <c:pt idx="14">
                  <c:v>6B6</c:v>
                </c:pt>
                <c:pt idx="15">
                  <c:v>6B6</c:v>
                </c:pt>
                <c:pt idx="16">
                  <c:v>6B4</c:v>
                </c:pt>
                <c:pt idx="17">
                  <c:v>6B4</c:v>
                </c:pt>
                <c:pt idx="18">
                  <c:v>6A4</c:v>
                </c:pt>
                <c:pt idx="19">
                  <c:v>6A4</c:v>
                </c:pt>
                <c:pt idx="20">
                  <c:v>6A5</c:v>
                </c:pt>
                <c:pt idx="21">
                  <c:v>6A5</c:v>
                </c:pt>
                <c:pt idx="22">
                  <c:v>1B3</c:v>
                </c:pt>
                <c:pt idx="23">
                  <c:v>1B3</c:v>
                </c:pt>
                <c:pt idx="24">
                  <c:v>1B6</c:v>
                </c:pt>
                <c:pt idx="25">
                  <c:v>1B6</c:v>
                </c:pt>
                <c:pt idx="26">
                  <c:v>1B4</c:v>
                </c:pt>
                <c:pt idx="27">
                  <c:v>1B4</c:v>
                </c:pt>
                <c:pt idx="28">
                  <c:v>1B5</c:v>
                </c:pt>
                <c:pt idx="29">
                  <c:v>1B5</c:v>
                </c:pt>
                <c:pt idx="30">
                  <c:v>1A4</c:v>
                </c:pt>
                <c:pt idx="31">
                  <c:v>1A4</c:v>
                </c:pt>
                <c:pt idx="32">
                  <c:v>1A5</c:v>
                </c:pt>
                <c:pt idx="33">
                  <c:v>1A5</c:v>
                </c:pt>
              </c:strCache>
            </c:strRef>
          </c:cat>
          <c:val>
            <c:numRef>
              <c:f>'May 27'!$U$2:$U$35</c:f>
              <c:numCache>
                <c:formatCode>General</c:formatCode>
                <c:ptCount val="34"/>
                <c:pt idx="0">
                  <c:v>8.333333333333332</c:v>
                </c:pt>
                <c:pt idx="1">
                  <c:v>3.03030303030303</c:v>
                </c:pt>
                <c:pt idx="2">
                  <c:v>21.05263157894737</c:v>
                </c:pt>
                <c:pt idx="3">
                  <c:v>0.0</c:v>
                </c:pt>
                <c:pt idx="4">
                  <c:v>18.75</c:v>
                </c:pt>
                <c:pt idx="5">
                  <c:v>6.666666666666667</c:v>
                </c:pt>
                <c:pt idx="6">
                  <c:v>0.0</c:v>
                </c:pt>
                <c:pt idx="7">
                  <c:v>9.09090909090909</c:v>
                </c:pt>
                <c:pt idx="8">
                  <c:v>25.0</c:v>
                </c:pt>
                <c:pt idx="9">
                  <c:v>0.0</c:v>
                </c:pt>
                <c:pt idx="10">
                  <c:v>9.09090909090909</c:v>
                </c:pt>
                <c:pt idx="11">
                  <c:v>0.0</c:v>
                </c:pt>
                <c:pt idx="12">
                  <c:v>0.0</c:v>
                </c:pt>
                <c:pt idx="13">
                  <c:v>25.0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12.5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11.11111111111111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33.33333333333333</c:v>
                </c:pt>
                <c:pt idx="27">
                  <c:v>0.0</c:v>
                </c:pt>
                <c:pt idx="28">
                  <c:v>50.0</c:v>
                </c:pt>
                <c:pt idx="29">
                  <c:v>33.33333333333333</c:v>
                </c:pt>
                <c:pt idx="30">
                  <c:v>7.272727272727272</c:v>
                </c:pt>
                <c:pt idx="31">
                  <c:v>8.16326530612245</c:v>
                </c:pt>
                <c:pt idx="32">
                  <c:v>11.76470588235294</c:v>
                </c:pt>
                <c:pt idx="33">
                  <c:v>3.846153846153846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248488"/>
        <c:axId val="539251432"/>
      </c:barChart>
      <c:catAx>
        <c:axId val="539248488"/>
        <c:scaling>
          <c:orientation val="minMax"/>
        </c:scaling>
        <c:delete val="0"/>
        <c:axPos val="b"/>
        <c:majorTickMark val="out"/>
        <c:minorTickMark val="none"/>
        <c:tickLblPos val="nextTo"/>
        <c:crossAx val="539251432"/>
        <c:crosses val="autoZero"/>
        <c:auto val="1"/>
        <c:lblAlgn val="ctr"/>
        <c:lblOffset val="100"/>
        <c:noMultiLvlLbl val="0"/>
      </c:catAx>
      <c:valAx>
        <c:axId val="539251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248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uncalcified: day 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uncalcified</c:v>
          </c:tx>
          <c:invertIfNegative val="0"/>
          <c:cat>
            <c:strRef>
              <c:f>'May 27'!$D$2:$D$35</c:f>
              <c:strCache>
                <c:ptCount val="34"/>
                <c:pt idx="0">
                  <c:v>3B3</c:v>
                </c:pt>
                <c:pt idx="1">
                  <c:v>3B3</c:v>
                </c:pt>
                <c:pt idx="2">
                  <c:v>3B6</c:v>
                </c:pt>
                <c:pt idx="3">
                  <c:v>3B6</c:v>
                </c:pt>
                <c:pt idx="4">
                  <c:v>3B4</c:v>
                </c:pt>
                <c:pt idx="5">
                  <c:v>3B4</c:v>
                </c:pt>
                <c:pt idx="6">
                  <c:v>3B5</c:v>
                </c:pt>
                <c:pt idx="7">
                  <c:v>3B5</c:v>
                </c:pt>
                <c:pt idx="8">
                  <c:v>3A4</c:v>
                </c:pt>
                <c:pt idx="9">
                  <c:v>3A4</c:v>
                </c:pt>
                <c:pt idx="10">
                  <c:v>3A5</c:v>
                </c:pt>
                <c:pt idx="11">
                  <c:v>3A5</c:v>
                </c:pt>
                <c:pt idx="12">
                  <c:v>6B3</c:v>
                </c:pt>
                <c:pt idx="13">
                  <c:v>6B3</c:v>
                </c:pt>
                <c:pt idx="14">
                  <c:v>6B6</c:v>
                </c:pt>
                <c:pt idx="15">
                  <c:v>6B6</c:v>
                </c:pt>
                <c:pt idx="16">
                  <c:v>6B4</c:v>
                </c:pt>
                <c:pt idx="17">
                  <c:v>6B4</c:v>
                </c:pt>
                <c:pt idx="18">
                  <c:v>6A4</c:v>
                </c:pt>
                <c:pt idx="19">
                  <c:v>6A4</c:v>
                </c:pt>
                <c:pt idx="20">
                  <c:v>6A5</c:v>
                </c:pt>
                <c:pt idx="21">
                  <c:v>6A5</c:v>
                </c:pt>
                <c:pt idx="22">
                  <c:v>1B3</c:v>
                </c:pt>
                <c:pt idx="23">
                  <c:v>1B3</c:v>
                </c:pt>
                <c:pt idx="24">
                  <c:v>1B6</c:v>
                </c:pt>
                <c:pt idx="25">
                  <c:v>1B6</c:v>
                </c:pt>
                <c:pt idx="26">
                  <c:v>1B4</c:v>
                </c:pt>
                <c:pt idx="27">
                  <c:v>1B4</c:v>
                </c:pt>
                <c:pt idx="28">
                  <c:v>1B5</c:v>
                </c:pt>
                <c:pt idx="29">
                  <c:v>1B5</c:v>
                </c:pt>
                <c:pt idx="30">
                  <c:v>1A4</c:v>
                </c:pt>
                <c:pt idx="31">
                  <c:v>1A4</c:v>
                </c:pt>
                <c:pt idx="32">
                  <c:v>1A5</c:v>
                </c:pt>
                <c:pt idx="33">
                  <c:v>1A5</c:v>
                </c:pt>
              </c:strCache>
            </c:strRef>
          </c:cat>
          <c:val>
            <c:numRef>
              <c:f>'May 27'!$V$2:$V$35</c:f>
              <c:numCache>
                <c:formatCode>General</c:formatCode>
                <c:ptCount val="34"/>
                <c:pt idx="0">
                  <c:v>0.0</c:v>
                </c:pt>
                <c:pt idx="1">
                  <c:v>0.0</c:v>
                </c:pt>
                <c:pt idx="2">
                  <c:v>52.63157894736842</c:v>
                </c:pt>
                <c:pt idx="3">
                  <c:v>0.0</c:v>
                </c:pt>
                <c:pt idx="4">
                  <c:v>6.25</c:v>
                </c:pt>
                <c:pt idx="5">
                  <c:v>6.666666666666667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28.57142857142857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12.5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11.11111111111111</c:v>
                </c:pt>
                <c:pt idx="23">
                  <c:v>12.5</c:v>
                </c:pt>
                <c:pt idx="24">
                  <c:v>0.0</c:v>
                </c:pt>
                <c:pt idx="25">
                  <c:v>16.66666666666666</c:v>
                </c:pt>
                <c:pt idx="26">
                  <c:v>66.66666666666665</c:v>
                </c:pt>
                <c:pt idx="27">
                  <c:v>100.0</c:v>
                </c:pt>
                <c:pt idx="28">
                  <c:v>50.0</c:v>
                </c:pt>
                <c:pt idx="29">
                  <c:v>66.66666666666665</c:v>
                </c:pt>
                <c:pt idx="30">
                  <c:v>74.54545454545455</c:v>
                </c:pt>
                <c:pt idx="31">
                  <c:v>46.93877551020408</c:v>
                </c:pt>
                <c:pt idx="32">
                  <c:v>76.47058823529412</c:v>
                </c:pt>
                <c:pt idx="33">
                  <c:v>76.92307692307693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277624"/>
        <c:axId val="539280568"/>
      </c:barChart>
      <c:catAx>
        <c:axId val="539277624"/>
        <c:scaling>
          <c:orientation val="minMax"/>
        </c:scaling>
        <c:delete val="0"/>
        <c:axPos val="b"/>
        <c:majorTickMark val="out"/>
        <c:minorTickMark val="none"/>
        <c:tickLblPos val="nextTo"/>
        <c:crossAx val="539280568"/>
        <c:crosses val="autoZero"/>
        <c:auto val="1"/>
        <c:lblAlgn val="ctr"/>
        <c:lblOffset val="100"/>
        <c:noMultiLvlLbl val="0"/>
      </c:catAx>
      <c:valAx>
        <c:axId val="539280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277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mortality: day 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mortality</c:v>
          </c:tx>
          <c:invertIfNegative val="0"/>
          <c:cat>
            <c:strRef>
              <c:f>'May 27'!$D$2:$D$35</c:f>
              <c:strCache>
                <c:ptCount val="34"/>
                <c:pt idx="0">
                  <c:v>3B3</c:v>
                </c:pt>
                <c:pt idx="1">
                  <c:v>3B3</c:v>
                </c:pt>
                <c:pt idx="2">
                  <c:v>3B6</c:v>
                </c:pt>
                <c:pt idx="3">
                  <c:v>3B6</c:v>
                </c:pt>
                <c:pt idx="4">
                  <c:v>3B4</c:v>
                </c:pt>
                <c:pt idx="5">
                  <c:v>3B4</c:v>
                </c:pt>
                <c:pt idx="6">
                  <c:v>3B5</c:v>
                </c:pt>
                <c:pt idx="7">
                  <c:v>3B5</c:v>
                </c:pt>
                <c:pt idx="8">
                  <c:v>3A4</c:v>
                </c:pt>
                <c:pt idx="9">
                  <c:v>3A4</c:v>
                </c:pt>
                <c:pt idx="10">
                  <c:v>3A5</c:v>
                </c:pt>
                <c:pt idx="11">
                  <c:v>3A5</c:v>
                </c:pt>
                <c:pt idx="12">
                  <c:v>6B3</c:v>
                </c:pt>
                <c:pt idx="13">
                  <c:v>6B3</c:v>
                </c:pt>
                <c:pt idx="14">
                  <c:v>6B6</c:v>
                </c:pt>
                <c:pt idx="15">
                  <c:v>6B6</c:v>
                </c:pt>
                <c:pt idx="16">
                  <c:v>6B4</c:v>
                </c:pt>
                <c:pt idx="17">
                  <c:v>6B4</c:v>
                </c:pt>
                <c:pt idx="18">
                  <c:v>6A4</c:v>
                </c:pt>
                <c:pt idx="19">
                  <c:v>6A4</c:v>
                </c:pt>
                <c:pt idx="20">
                  <c:v>6A5</c:v>
                </c:pt>
                <c:pt idx="21">
                  <c:v>6A5</c:v>
                </c:pt>
                <c:pt idx="22">
                  <c:v>1B3</c:v>
                </c:pt>
                <c:pt idx="23">
                  <c:v>1B3</c:v>
                </c:pt>
                <c:pt idx="24">
                  <c:v>1B6</c:v>
                </c:pt>
                <c:pt idx="25">
                  <c:v>1B6</c:v>
                </c:pt>
                <c:pt idx="26">
                  <c:v>1B4</c:v>
                </c:pt>
                <c:pt idx="27">
                  <c:v>1B4</c:v>
                </c:pt>
                <c:pt idx="28">
                  <c:v>1B5</c:v>
                </c:pt>
                <c:pt idx="29">
                  <c:v>1B5</c:v>
                </c:pt>
                <c:pt idx="30">
                  <c:v>1A4</c:v>
                </c:pt>
                <c:pt idx="31">
                  <c:v>1A4</c:v>
                </c:pt>
                <c:pt idx="32">
                  <c:v>1A5</c:v>
                </c:pt>
                <c:pt idx="33">
                  <c:v>1A5</c:v>
                </c:pt>
              </c:strCache>
            </c:strRef>
          </c:cat>
          <c:val>
            <c:numRef>
              <c:f>'May 27'!$X$2:$X$35</c:f>
              <c:numCache>
                <c:formatCode>General</c:formatCode>
                <c:ptCount val="34"/>
                <c:pt idx="0">
                  <c:v>0.51063829787234</c:v>
                </c:pt>
                <c:pt idx="1">
                  <c:v>0.415094339622642</c:v>
                </c:pt>
                <c:pt idx="2">
                  <c:v>0.153846153846154</c:v>
                </c:pt>
                <c:pt idx="3">
                  <c:v>0.4</c:v>
                </c:pt>
                <c:pt idx="4">
                  <c:v>0.24</c:v>
                </c:pt>
                <c:pt idx="5">
                  <c:v>0.4</c:v>
                </c:pt>
                <c:pt idx="6">
                  <c:v>0.6875</c:v>
                </c:pt>
                <c:pt idx="7">
                  <c:v>0.844444444444444</c:v>
                </c:pt>
                <c:pt idx="8">
                  <c:v>0.8</c:v>
                </c:pt>
                <c:pt idx="9">
                  <c:v>0.777777777777778</c:v>
                </c:pt>
                <c:pt idx="10">
                  <c:v>0.771084337349398</c:v>
                </c:pt>
                <c:pt idx="11">
                  <c:v>0.666666666666667</c:v>
                </c:pt>
                <c:pt idx="12">
                  <c:v>0.612903225806452</c:v>
                </c:pt>
                <c:pt idx="13">
                  <c:v>0.8</c:v>
                </c:pt>
                <c:pt idx="14">
                  <c:v>0.905660377358491</c:v>
                </c:pt>
                <c:pt idx="15">
                  <c:v>1.046153846153846</c:v>
                </c:pt>
                <c:pt idx="16">
                  <c:v>0.444444444444444</c:v>
                </c:pt>
                <c:pt idx="17">
                  <c:v>0.352941176470588</c:v>
                </c:pt>
                <c:pt idx="18">
                  <c:v>0.638888888888889</c:v>
                </c:pt>
                <c:pt idx="19">
                  <c:v>0.545454545454545</c:v>
                </c:pt>
                <c:pt idx="20">
                  <c:v>0.451612903225806</c:v>
                </c:pt>
                <c:pt idx="21">
                  <c:v>0.507692307692308</c:v>
                </c:pt>
                <c:pt idx="22">
                  <c:v>0.75</c:v>
                </c:pt>
                <c:pt idx="23">
                  <c:v>0.578947368421053</c:v>
                </c:pt>
                <c:pt idx="24">
                  <c:v>0.84</c:v>
                </c:pt>
                <c:pt idx="25">
                  <c:v>0.666666666666667</c:v>
                </c:pt>
                <c:pt idx="26">
                  <c:v>0.166666666666667</c:v>
                </c:pt>
                <c:pt idx="27">
                  <c:v>0.0</c:v>
                </c:pt>
                <c:pt idx="28">
                  <c:v>0.333333333333333</c:v>
                </c:pt>
                <c:pt idx="29">
                  <c:v>0.666666666666667</c:v>
                </c:pt>
                <c:pt idx="30">
                  <c:v>0.223880597014925</c:v>
                </c:pt>
                <c:pt idx="31">
                  <c:v>0.25</c:v>
                </c:pt>
                <c:pt idx="32">
                  <c:v>0.105263157894737</c:v>
                </c:pt>
                <c:pt idx="33">
                  <c:v>0.242424242424242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306744"/>
        <c:axId val="539309688"/>
      </c:barChart>
      <c:catAx>
        <c:axId val="539306744"/>
        <c:scaling>
          <c:orientation val="minMax"/>
        </c:scaling>
        <c:delete val="0"/>
        <c:axPos val="b"/>
        <c:majorTickMark val="out"/>
        <c:minorTickMark val="none"/>
        <c:tickLblPos val="nextTo"/>
        <c:crossAx val="539309688"/>
        <c:crosses val="autoZero"/>
        <c:auto val="1"/>
        <c:lblAlgn val="ctr"/>
        <c:lblOffset val="100"/>
        <c:noMultiLvlLbl val="0"/>
      </c:catAx>
      <c:valAx>
        <c:axId val="539309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306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instant mortality</c:v>
          </c:tx>
          <c:invertIfNegative val="0"/>
          <c:cat>
            <c:strRef>
              <c:f>'May 27'!$D$2:$D$35</c:f>
              <c:strCache>
                <c:ptCount val="34"/>
                <c:pt idx="0">
                  <c:v>3B3</c:v>
                </c:pt>
                <c:pt idx="1">
                  <c:v>3B3</c:v>
                </c:pt>
                <c:pt idx="2">
                  <c:v>3B6</c:v>
                </c:pt>
                <c:pt idx="3">
                  <c:v>3B6</c:v>
                </c:pt>
                <c:pt idx="4">
                  <c:v>3B4</c:v>
                </c:pt>
                <c:pt idx="5">
                  <c:v>3B4</c:v>
                </c:pt>
                <c:pt idx="6">
                  <c:v>3B5</c:v>
                </c:pt>
                <c:pt idx="7">
                  <c:v>3B5</c:v>
                </c:pt>
                <c:pt idx="8">
                  <c:v>3A4</c:v>
                </c:pt>
                <c:pt idx="9">
                  <c:v>3A4</c:v>
                </c:pt>
                <c:pt idx="10">
                  <c:v>3A5</c:v>
                </c:pt>
                <c:pt idx="11">
                  <c:v>3A5</c:v>
                </c:pt>
                <c:pt idx="12">
                  <c:v>6B3</c:v>
                </c:pt>
                <c:pt idx="13">
                  <c:v>6B3</c:v>
                </c:pt>
                <c:pt idx="14">
                  <c:v>6B6</c:v>
                </c:pt>
                <c:pt idx="15">
                  <c:v>6B6</c:v>
                </c:pt>
                <c:pt idx="16">
                  <c:v>6B4</c:v>
                </c:pt>
                <c:pt idx="17">
                  <c:v>6B4</c:v>
                </c:pt>
                <c:pt idx="18">
                  <c:v>6A4</c:v>
                </c:pt>
                <c:pt idx="19">
                  <c:v>6A4</c:v>
                </c:pt>
                <c:pt idx="20">
                  <c:v>6A5</c:v>
                </c:pt>
                <c:pt idx="21">
                  <c:v>6A5</c:v>
                </c:pt>
                <c:pt idx="22">
                  <c:v>1B3</c:v>
                </c:pt>
                <c:pt idx="23">
                  <c:v>1B3</c:v>
                </c:pt>
                <c:pt idx="24">
                  <c:v>1B6</c:v>
                </c:pt>
                <c:pt idx="25">
                  <c:v>1B6</c:v>
                </c:pt>
                <c:pt idx="26">
                  <c:v>1B4</c:v>
                </c:pt>
                <c:pt idx="27">
                  <c:v>1B4</c:v>
                </c:pt>
                <c:pt idx="28">
                  <c:v>1B5</c:v>
                </c:pt>
                <c:pt idx="29">
                  <c:v>1B5</c:v>
                </c:pt>
                <c:pt idx="30">
                  <c:v>1A4</c:v>
                </c:pt>
                <c:pt idx="31">
                  <c:v>1A4</c:v>
                </c:pt>
                <c:pt idx="32">
                  <c:v>1A5</c:v>
                </c:pt>
                <c:pt idx="33">
                  <c:v>1A5</c:v>
                </c:pt>
              </c:strCache>
            </c:strRef>
          </c:cat>
          <c:val>
            <c:numRef>
              <c:f>'May 27'!$Y$2:$Y$35</c:f>
              <c:numCache>
                <c:formatCode>General</c:formatCode>
                <c:ptCount val="34"/>
                <c:pt idx="0">
                  <c:v>4.166666666666666</c:v>
                </c:pt>
                <c:pt idx="1">
                  <c:v>6.060606060606061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36.36363636363637</c:v>
                </c:pt>
                <c:pt idx="8">
                  <c:v>50.0</c:v>
                </c:pt>
                <c:pt idx="9">
                  <c:v>33.33333333333333</c:v>
                </c:pt>
                <c:pt idx="10">
                  <c:v>13.63636363636363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61.53846153846154</c:v>
                </c:pt>
                <c:pt idx="15">
                  <c:v>130.0</c:v>
                </c:pt>
                <c:pt idx="16">
                  <c:v>0.0</c:v>
                </c:pt>
                <c:pt idx="17">
                  <c:v>0.0</c:v>
                </c:pt>
                <c:pt idx="18">
                  <c:v>23.52941176470588</c:v>
                </c:pt>
                <c:pt idx="19">
                  <c:v>0.0</c:v>
                </c:pt>
                <c:pt idx="20">
                  <c:v>8.108108108108109</c:v>
                </c:pt>
                <c:pt idx="21">
                  <c:v>3.03030303030303</c:v>
                </c:pt>
                <c:pt idx="22">
                  <c:v>66.66666666666665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16.66666666666666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5.454545454545454</c:v>
                </c:pt>
                <c:pt idx="31">
                  <c:v>8.16326530612245</c:v>
                </c:pt>
                <c:pt idx="32">
                  <c:v>0.0</c:v>
                </c:pt>
                <c:pt idx="33">
                  <c:v>3.846153846153846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341368"/>
        <c:axId val="539344312"/>
      </c:barChart>
      <c:catAx>
        <c:axId val="539341368"/>
        <c:scaling>
          <c:orientation val="minMax"/>
        </c:scaling>
        <c:delete val="0"/>
        <c:axPos val="b"/>
        <c:majorTickMark val="out"/>
        <c:minorTickMark val="none"/>
        <c:tickLblPos val="nextTo"/>
        <c:crossAx val="539344312"/>
        <c:crosses val="autoZero"/>
        <c:auto val="1"/>
        <c:lblAlgn val="ctr"/>
        <c:lblOffset val="100"/>
        <c:noMultiLvlLbl val="0"/>
      </c:catAx>
      <c:valAx>
        <c:axId val="539344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341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calcified: day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calcified</c:v>
          </c:tx>
          <c:invertIfNegative val="0"/>
          <c:cat>
            <c:strRef>
              <c:f>'May 13'!$A$2:$A$17</c:f>
              <c:strCache>
                <c:ptCount val="16"/>
                <c:pt idx="0">
                  <c:v>3B1</c:v>
                </c:pt>
                <c:pt idx="1">
                  <c:v>3B1</c:v>
                </c:pt>
                <c:pt idx="2">
                  <c:v>3B2</c:v>
                </c:pt>
                <c:pt idx="3">
                  <c:v>3B2</c:v>
                </c:pt>
                <c:pt idx="4">
                  <c:v>3B3</c:v>
                </c:pt>
                <c:pt idx="5">
                  <c:v>3B3</c:v>
                </c:pt>
                <c:pt idx="6">
                  <c:v>6B1</c:v>
                </c:pt>
                <c:pt idx="7">
                  <c:v>6B1</c:v>
                </c:pt>
                <c:pt idx="8">
                  <c:v>6B2</c:v>
                </c:pt>
                <c:pt idx="9">
                  <c:v>6B2</c:v>
                </c:pt>
                <c:pt idx="10">
                  <c:v>6B3</c:v>
                </c:pt>
                <c:pt idx="11">
                  <c:v>6B3</c:v>
                </c:pt>
                <c:pt idx="12">
                  <c:v>1B1</c:v>
                </c:pt>
                <c:pt idx="13">
                  <c:v>1B1</c:v>
                </c:pt>
                <c:pt idx="14">
                  <c:v>1B2</c:v>
                </c:pt>
                <c:pt idx="15">
                  <c:v>1B2</c:v>
                </c:pt>
              </c:strCache>
            </c:strRef>
          </c:cat>
          <c:val>
            <c:numRef>
              <c:f>'May 13'!$Q$2:$Q$17</c:f>
              <c:numCache>
                <c:formatCode>General</c:formatCode>
                <c:ptCount val="16"/>
                <c:pt idx="0">
                  <c:v>65.95744680851064</c:v>
                </c:pt>
                <c:pt idx="1">
                  <c:v>48.9795918367347</c:v>
                </c:pt>
                <c:pt idx="2">
                  <c:v>25.0</c:v>
                </c:pt>
                <c:pt idx="3">
                  <c:v>35.71428571428572</c:v>
                </c:pt>
                <c:pt idx="4">
                  <c:v>61.76470588235294</c:v>
                </c:pt>
                <c:pt idx="5">
                  <c:v>45.09803921568628</c:v>
                </c:pt>
                <c:pt idx="6">
                  <c:v>71.42857142857143</c:v>
                </c:pt>
                <c:pt idx="7">
                  <c:v>100.0</c:v>
                </c:pt>
                <c:pt idx="8">
                  <c:v>78.2608695652174</c:v>
                </c:pt>
                <c:pt idx="9">
                  <c:v>72.22222222222221</c:v>
                </c:pt>
                <c:pt idx="10">
                  <c:v>81.25</c:v>
                </c:pt>
                <c:pt idx="11">
                  <c:v>100.0</c:v>
                </c:pt>
                <c:pt idx="14">
                  <c:v>35.18518518518518</c:v>
                </c:pt>
                <c:pt idx="15">
                  <c:v>37.77777777777778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320840"/>
        <c:axId val="535323784"/>
      </c:barChart>
      <c:catAx>
        <c:axId val="535320840"/>
        <c:scaling>
          <c:orientation val="minMax"/>
        </c:scaling>
        <c:delete val="0"/>
        <c:axPos val="b"/>
        <c:majorTickMark val="out"/>
        <c:minorTickMark val="none"/>
        <c:tickLblPos val="nextTo"/>
        <c:crossAx val="535323784"/>
        <c:crosses val="autoZero"/>
        <c:auto val="1"/>
        <c:lblAlgn val="ctr"/>
        <c:lblOffset val="100"/>
        <c:noMultiLvlLbl val="0"/>
      </c:catAx>
      <c:valAx>
        <c:axId val="535323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320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swimming</c:v>
          </c:tx>
          <c:invertIfNegative val="0"/>
          <c:cat>
            <c:strRef>
              <c:f>'June 1'!$D$2:$D$27</c:f>
              <c:strCache>
                <c:ptCount val="26"/>
                <c:pt idx="0">
                  <c:v>3A4</c:v>
                </c:pt>
                <c:pt idx="1">
                  <c:v>3A4</c:v>
                </c:pt>
                <c:pt idx="2">
                  <c:v>3A5</c:v>
                </c:pt>
                <c:pt idx="3">
                  <c:v>3A5</c:v>
                </c:pt>
                <c:pt idx="4">
                  <c:v>3B4</c:v>
                </c:pt>
                <c:pt idx="5">
                  <c:v>3B4</c:v>
                </c:pt>
                <c:pt idx="6">
                  <c:v>3B4</c:v>
                </c:pt>
                <c:pt idx="7">
                  <c:v>3B4</c:v>
                </c:pt>
                <c:pt idx="8">
                  <c:v>3B5</c:v>
                </c:pt>
                <c:pt idx="9">
                  <c:v>3B5</c:v>
                </c:pt>
                <c:pt idx="10">
                  <c:v>3B5</c:v>
                </c:pt>
                <c:pt idx="11">
                  <c:v>3B5</c:v>
                </c:pt>
                <c:pt idx="12">
                  <c:v>6A4</c:v>
                </c:pt>
                <c:pt idx="13">
                  <c:v>6A4</c:v>
                </c:pt>
                <c:pt idx="14">
                  <c:v>6A5</c:v>
                </c:pt>
                <c:pt idx="15">
                  <c:v>6A5</c:v>
                </c:pt>
                <c:pt idx="16">
                  <c:v>6B4</c:v>
                </c:pt>
                <c:pt idx="17">
                  <c:v>6B4</c:v>
                </c:pt>
                <c:pt idx="18">
                  <c:v>1A4</c:v>
                </c:pt>
                <c:pt idx="19">
                  <c:v>1A4</c:v>
                </c:pt>
                <c:pt idx="20">
                  <c:v>1A5</c:v>
                </c:pt>
                <c:pt idx="21">
                  <c:v>1A5</c:v>
                </c:pt>
                <c:pt idx="22">
                  <c:v>1B4</c:v>
                </c:pt>
                <c:pt idx="23">
                  <c:v>1B4</c:v>
                </c:pt>
                <c:pt idx="24">
                  <c:v>1B5</c:v>
                </c:pt>
                <c:pt idx="25">
                  <c:v>1B5</c:v>
                </c:pt>
              </c:strCache>
            </c:strRef>
          </c:cat>
          <c:val>
            <c:numRef>
              <c:f>'June 1'!$M$2:$M$27</c:f>
              <c:numCache>
                <c:formatCode>General</c:formatCode>
                <c:ptCount val="26"/>
                <c:pt idx="0">
                  <c:v>33.33333333333333</c:v>
                </c:pt>
                <c:pt idx="1">
                  <c:v>60.0</c:v>
                </c:pt>
                <c:pt idx="2">
                  <c:v>8.333333333333332</c:v>
                </c:pt>
                <c:pt idx="3">
                  <c:v>6.666666666666667</c:v>
                </c:pt>
                <c:pt idx="4">
                  <c:v>11.11111111111111</c:v>
                </c:pt>
                <c:pt idx="5">
                  <c:v>35.29411764705882</c:v>
                </c:pt>
                <c:pt idx="6">
                  <c:v>66.66666666666665</c:v>
                </c:pt>
                <c:pt idx="7">
                  <c:v>20.0</c:v>
                </c:pt>
                <c:pt idx="8">
                  <c:v>100.0</c:v>
                </c:pt>
                <c:pt idx="9">
                  <c:v>46.15384615384615</c:v>
                </c:pt>
                <c:pt idx="10">
                  <c:v>85.7142857142857</c:v>
                </c:pt>
                <c:pt idx="11">
                  <c:v>50.0</c:v>
                </c:pt>
                <c:pt idx="12">
                  <c:v>12.5</c:v>
                </c:pt>
                <c:pt idx="13">
                  <c:v>53.84615384615384</c:v>
                </c:pt>
                <c:pt idx="14">
                  <c:v>40.0</c:v>
                </c:pt>
                <c:pt idx="15">
                  <c:v>52.0</c:v>
                </c:pt>
                <c:pt idx="16">
                  <c:v>100.0</c:v>
                </c:pt>
                <c:pt idx="17">
                  <c:v>0.0</c:v>
                </c:pt>
                <c:pt idx="18">
                  <c:v>40.0</c:v>
                </c:pt>
                <c:pt idx="19">
                  <c:v>100.0</c:v>
                </c:pt>
                <c:pt idx="20">
                  <c:v>0.0</c:v>
                </c:pt>
                <c:pt idx="21">
                  <c:v>100.0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387000"/>
        <c:axId val="539389944"/>
      </c:barChart>
      <c:catAx>
        <c:axId val="539387000"/>
        <c:scaling>
          <c:orientation val="minMax"/>
        </c:scaling>
        <c:delete val="0"/>
        <c:axPos val="b"/>
        <c:majorTickMark val="out"/>
        <c:minorTickMark val="none"/>
        <c:tickLblPos val="nextTo"/>
        <c:crossAx val="539389944"/>
        <c:crosses val="autoZero"/>
        <c:auto val="1"/>
        <c:lblAlgn val="ctr"/>
        <c:lblOffset val="100"/>
        <c:noMultiLvlLbl val="0"/>
      </c:catAx>
      <c:valAx>
        <c:axId val="539389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387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calcified: day 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calcified</c:v>
          </c:tx>
          <c:invertIfNegative val="0"/>
          <c:cat>
            <c:strRef>
              <c:f>'June 1'!$D$2:$D$27</c:f>
              <c:strCache>
                <c:ptCount val="26"/>
                <c:pt idx="0">
                  <c:v>3A4</c:v>
                </c:pt>
                <c:pt idx="1">
                  <c:v>3A4</c:v>
                </c:pt>
                <c:pt idx="2">
                  <c:v>3A5</c:v>
                </c:pt>
                <c:pt idx="3">
                  <c:v>3A5</c:v>
                </c:pt>
                <c:pt idx="4">
                  <c:v>3B4</c:v>
                </c:pt>
                <c:pt idx="5">
                  <c:v>3B4</c:v>
                </c:pt>
                <c:pt idx="6">
                  <c:v>3B4</c:v>
                </c:pt>
                <c:pt idx="7">
                  <c:v>3B4</c:v>
                </c:pt>
                <c:pt idx="8">
                  <c:v>3B5</c:v>
                </c:pt>
                <c:pt idx="9">
                  <c:v>3B5</c:v>
                </c:pt>
                <c:pt idx="10">
                  <c:v>3B5</c:v>
                </c:pt>
                <c:pt idx="11">
                  <c:v>3B5</c:v>
                </c:pt>
                <c:pt idx="12">
                  <c:v>6A4</c:v>
                </c:pt>
                <c:pt idx="13">
                  <c:v>6A4</c:v>
                </c:pt>
                <c:pt idx="14">
                  <c:v>6A5</c:v>
                </c:pt>
                <c:pt idx="15">
                  <c:v>6A5</c:v>
                </c:pt>
                <c:pt idx="16">
                  <c:v>6B4</c:v>
                </c:pt>
                <c:pt idx="17">
                  <c:v>6B4</c:v>
                </c:pt>
                <c:pt idx="18">
                  <c:v>1A4</c:v>
                </c:pt>
                <c:pt idx="19">
                  <c:v>1A4</c:v>
                </c:pt>
                <c:pt idx="20">
                  <c:v>1A5</c:v>
                </c:pt>
                <c:pt idx="21">
                  <c:v>1A5</c:v>
                </c:pt>
                <c:pt idx="22">
                  <c:v>1B4</c:v>
                </c:pt>
                <c:pt idx="23">
                  <c:v>1B4</c:v>
                </c:pt>
                <c:pt idx="24">
                  <c:v>1B5</c:v>
                </c:pt>
                <c:pt idx="25">
                  <c:v>1B5</c:v>
                </c:pt>
              </c:strCache>
            </c:strRef>
          </c:cat>
          <c:val>
            <c:numRef>
              <c:f>'June 1'!$T$2:$T$27</c:f>
              <c:numCache>
                <c:formatCode>General</c:formatCode>
                <c:ptCount val="26"/>
                <c:pt idx="0">
                  <c:v>100.0</c:v>
                </c:pt>
                <c:pt idx="1">
                  <c:v>80.0</c:v>
                </c:pt>
                <c:pt idx="2">
                  <c:v>91.66666666666665</c:v>
                </c:pt>
                <c:pt idx="3">
                  <c:v>93.33333333333333</c:v>
                </c:pt>
                <c:pt idx="4">
                  <c:v>100.0</c:v>
                </c:pt>
                <c:pt idx="5">
                  <c:v>94.11764705882352</c:v>
                </c:pt>
                <c:pt idx="6">
                  <c:v>66.66666666666665</c:v>
                </c:pt>
                <c:pt idx="7">
                  <c:v>100.0</c:v>
                </c:pt>
                <c:pt idx="8">
                  <c:v>100.0</c:v>
                </c:pt>
                <c:pt idx="9">
                  <c:v>92.30769230769231</c:v>
                </c:pt>
                <c:pt idx="10">
                  <c:v>100.0</c:v>
                </c:pt>
                <c:pt idx="11">
                  <c:v>100.0</c:v>
                </c:pt>
                <c:pt idx="12">
                  <c:v>87.5</c:v>
                </c:pt>
                <c:pt idx="13">
                  <c:v>92.30769230769231</c:v>
                </c:pt>
                <c:pt idx="14">
                  <c:v>80.0</c:v>
                </c:pt>
                <c:pt idx="15">
                  <c:v>92.0</c:v>
                </c:pt>
                <c:pt idx="16">
                  <c:v>100.0</c:v>
                </c:pt>
                <c:pt idx="17">
                  <c:v>0.0</c:v>
                </c:pt>
                <c:pt idx="18">
                  <c:v>80.0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417272"/>
        <c:axId val="539420216"/>
      </c:barChart>
      <c:catAx>
        <c:axId val="539417272"/>
        <c:scaling>
          <c:orientation val="minMax"/>
        </c:scaling>
        <c:delete val="0"/>
        <c:axPos val="b"/>
        <c:majorTickMark val="out"/>
        <c:minorTickMark val="none"/>
        <c:tickLblPos val="nextTo"/>
        <c:crossAx val="539420216"/>
        <c:crosses val="autoZero"/>
        <c:auto val="1"/>
        <c:lblAlgn val="ctr"/>
        <c:lblOffset val="100"/>
        <c:noMultiLvlLbl val="0"/>
      </c:catAx>
      <c:valAx>
        <c:axId val="539420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417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part. calcified: day 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part. calcified</c:v>
          </c:tx>
          <c:invertIfNegative val="0"/>
          <c:cat>
            <c:strRef>
              <c:f>'June 1'!$D$2:$D$27</c:f>
              <c:strCache>
                <c:ptCount val="26"/>
                <c:pt idx="0">
                  <c:v>3A4</c:v>
                </c:pt>
                <c:pt idx="1">
                  <c:v>3A4</c:v>
                </c:pt>
                <c:pt idx="2">
                  <c:v>3A5</c:v>
                </c:pt>
                <c:pt idx="3">
                  <c:v>3A5</c:v>
                </c:pt>
                <c:pt idx="4">
                  <c:v>3B4</c:v>
                </c:pt>
                <c:pt idx="5">
                  <c:v>3B4</c:v>
                </c:pt>
                <c:pt idx="6">
                  <c:v>3B4</c:v>
                </c:pt>
                <c:pt idx="7">
                  <c:v>3B4</c:v>
                </c:pt>
                <c:pt idx="8">
                  <c:v>3B5</c:v>
                </c:pt>
                <c:pt idx="9">
                  <c:v>3B5</c:v>
                </c:pt>
                <c:pt idx="10">
                  <c:v>3B5</c:v>
                </c:pt>
                <c:pt idx="11">
                  <c:v>3B5</c:v>
                </c:pt>
                <c:pt idx="12">
                  <c:v>6A4</c:v>
                </c:pt>
                <c:pt idx="13">
                  <c:v>6A4</c:v>
                </c:pt>
                <c:pt idx="14">
                  <c:v>6A5</c:v>
                </c:pt>
                <c:pt idx="15">
                  <c:v>6A5</c:v>
                </c:pt>
                <c:pt idx="16">
                  <c:v>6B4</c:v>
                </c:pt>
                <c:pt idx="17">
                  <c:v>6B4</c:v>
                </c:pt>
                <c:pt idx="18">
                  <c:v>1A4</c:v>
                </c:pt>
                <c:pt idx="19">
                  <c:v>1A4</c:v>
                </c:pt>
                <c:pt idx="20">
                  <c:v>1A5</c:v>
                </c:pt>
                <c:pt idx="21">
                  <c:v>1A5</c:v>
                </c:pt>
                <c:pt idx="22">
                  <c:v>1B4</c:v>
                </c:pt>
                <c:pt idx="23">
                  <c:v>1B4</c:v>
                </c:pt>
                <c:pt idx="24">
                  <c:v>1B5</c:v>
                </c:pt>
                <c:pt idx="25">
                  <c:v>1B5</c:v>
                </c:pt>
              </c:strCache>
            </c:strRef>
          </c:cat>
          <c:val>
            <c:numRef>
              <c:f>'June 1'!$U$2:$U$27</c:f>
              <c:numCache>
                <c:formatCode>General</c:formatCode>
                <c:ptCount val="26"/>
                <c:pt idx="0">
                  <c:v>0.0</c:v>
                </c:pt>
                <c:pt idx="1">
                  <c:v>20.0</c:v>
                </c:pt>
                <c:pt idx="2">
                  <c:v>8.333333333333332</c:v>
                </c:pt>
                <c:pt idx="3">
                  <c:v>6.666666666666667</c:v>
                </c:pt>
                <c:pt idx="4">
                  <c:v>0.0</c:v>
                </c:pt>
                <c:pt idx="5">
                  <c:v>5.88235294117647</c:v>
                </c:pt>
                <c:pt idx="6">
                  <c:v>33.33333333333333</c:v>
                </c:pt>
                <c:pt idx="7">
                  <c:v>0.0</c:v>
                </c:pt>
                <c:pt idx="8">
                  <c:v>0.0</c:v>
                </c:pt>
                <c:pt idx="9">
                  <c:v>7.692307692307692</c:v>
                </c:pt>
                <c:pt idx="10">
                  <c:v>0.0</c:v>
                </c:pt>
                <c:pt idx="11">
                  <c:v>0.0</c:v>
                </c:pt>
                <c:pt idx="12">
                  <c:v>12.5</c:v>
                </c:pt>
                <c:pt idx="13">
                  <c:v>7.692307692307692</c:v>
                </c:pt>
                <c:pt idx="14">
                  <c:v>20.0</c:v>
                </c:pt>
                <c:pt idx="15">
                  <c:v>8.0</c:v>
                </c:pt>
                <c:pt idx="16">
                  <c:v>0.0</c:v>
                </c:pt>
                <c:pt idx="17">
                  <c:v>0.0</c:v>
                </c:pt>
                <c:pt idx="18">
                  <c:v>20.0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445016"/>
        <c:axId val="539447960"/>
      </c:barChart>
      <c:catAx>
        <c:axId val="539445016"/>
        <c:scaling>
          <c:orientation val="minMax"/>
        </c:scaling>
        <c:delete val="0"/>
        <c:axPos val="b"/>
        <c:majorTickMark val="out"/>
        <c:minorTickMark val="none"/>
        <c:tickLblPos val="nextTo"/>
        <c:crossAx val="539447960"/>
        <c:crosses val="autoZero"/>
        <c:auto val="1"/>
        <c:lblAlgn val="ctr"/>
        <c:lblOffset val="100"/>
        <c:noMultiLvlLbl val="0"/>
      </c:catAx>
      <c:valAx>
        <c:axId val="539447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445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mortality: day 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mortality</c:v>
          </c:tx>
          <c:invertIfNegative val="0"/>
          <c:cat>
            <c:strRef>
              <c:f>'June 1'!$D$2:$D$27</c:f>
              <c:strCache>
                <c:ptCount val="26"/>
                <c:pt idx="0">
                  <c:v>3A4</c:v>
                </c:pt>
                <c:pt idx="1">
                  <c:v>3A4</c:v>
                </c:pt>
                <c:pt idx="2">
                  <c:v>3A5</c:v>
                </c:pt>
                <c:pt idx="3">
                  <c:v>3A5</c:v>
                </c:pt>
                <c:pt idx="4">
                  <c:v>3B4</c:v>
                </c:pt>
                <c:pt idx="5">
                  <c:v>3B4</c:v>
                </c:pt>
                <c:pt idx="6">
                  <c:v>3B4</c:v>
                </c:pt>
                <c:pt idx="7">
                  <c:v>3B4</c:v>
                </c:pt>
                <c:pt idx="8">
                  <c:v>3B5</c:v>
                </c:pt>
                <c:pt idx="9">
                  <c:v>3B5</c:v>
                </c:pt>
                <c:pt idx="10">
                  <c:v>3B5</c:v>
                </c:pt>
                <c:pt idx="11">
                  <c:v>3B5</c:v>
                </c:pt>
                <c:pt idx="12">
                  <c:v>6A4</c:v>
                </c:pt>
                <c:pt idx="13">
                  <c:v>6A4</c:v>
                </c:pt>
                <c:pt idx="14">
                  <c:v>6A5</c:v>
                </c:pt>
                <c:pt idx="15">
                  <c:v>6A5</c:v>
                </c:pt>
                <c:pt idx="16">
                  <c:v>6B4</c:v>
                </c:pt>
                <c:pt idx="17">
                  <c:v>6B4</c:v>
                </c:pt>
                <c:pt idx="18">
                  <c:v>1A4</c:v>
                </c:pt>
                <c:pt idx="19">
                  <c:v>1A4</c:v>
                </c:pt>
                <c:pt idx="20">
                  <c:v>1A5</c:v>
                </c:pt>
                <c:pt idx="21">
                  <c:v>1A5</c:v>
                </c:pt>
                <c:pt idx="22">
                  <c:v>1B4</c:v>
                </c:pt>
                <c:pt idx="23">
                  <c:v>1B4</c:v>
                </c:pt>
                <c:pt idx="24">
                  <c:v>1B5</c:v>
                </c:pt>
                <c:pt idx="25">
                  <c:v>1B5</c:v>
                </c:pt>
              </c:strCache>
            </c:strRef>
          </c:cat>
          <c:val>
            <c:numRef>
              <c:f>'June 1'!$W$2:$W$27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37.5</c:v>
                </c:pt>
                <c:pt idx="3">
                  <c:v>60.0</c:v>
                </c:pt>
                <c:pt idx="4">
                  <c:v>11.11111111111111</c:v>
                </c:pt>
                <c:pt idx="5">
                  <c:v>0.0</c:v>
                </c:pt>
                <c:pt idx="6">
                  <c:v>8.333333333333332</c:v>
                </c:pt>
                <c:pt idx="7">
                  <c:v>40.0</c:v>
                </c:pt>
                <c:pt idx="8">
                  <c:v>0.0</c:v>
                </c:pt>
                <c:pt idx="9">
                  <c:v>46.15384615384615</c:v>
                </c:pt>
                <c:pt idx="10">
                  <c:v>0.0</c:v>
                </c:pt>
                <c:pt idx="11">
                  <c:v>37.5</c:v>
                </c:pt>
                <c:pt idx="12">
                  <c:v>0.0</c:v>
                </c:pt>
                <c:pt idx="13">
                  <c:v>7.692307692307692</c:v>
                </c:pt>
                <c:pt idx="14">
                  <c:v>20.0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33.33333333333333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472680"/>
        <c:axId val="539475624"/>
      </c:barChart>
      <c:catAx>
        <c:axId val="539472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39475624"/>
        <c:crosses val="autoZero"/>
        <c:auto val="1"/>
        <c:lblAlgn val="ctr"/>
        <c:lblOffset val="100"/>
        <c:noMultiLvlLbl val="0"/>
      </c:catAx>
      <c:valAx>
        <c:axId val="539475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472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instant mortality</c:v>
          </c:tx>
          <c:invertIfNegative val="0"/>
          <c:cat>
            <c:strRef>
              <c:f>'June 1'!$D$2:$D$27</c:f>
              <c:strCache>
                <c:ptCount val="26"/>
                <c:pt idx="0">
                  <c:v>3A4</c:v>
                </c:pt>
                <c:pt idx="1">
                  <c:v>3A4</c:v>
                </c:pt>
                <c:pt idx="2">
                  <c:v>3A5</c:v>
                </c:pt>
                <c:pt idx="3">
                  <c:v>3A5</c:v>
                </c:pt>
                <c:pt idx="4">
                  <c:v>3B4</c:v>
                </c:pt>
                <c:pt idx="5">
                  <c:v>3B4</c:v>
                </c:pt>
                <c:pt idx="6">
                  <c:v>3B4</c:v>
                </c:pt>
                <c:pt idx="7">
                  <c:v>3B4</c:v>
                </c:pt>
                <c:pt idx="8">
                  <c:v>3B5</c:v>
                </c:pt>
                <c:pt idx="9">
                  <c:v>3B5</c:v>
                </c:pt>
                <c:pt idx="10">
                  <c:v>3B5</c:v>
                </c:pt>
                <c:pt idx="11">
                  <c:v>3B5</c:v>
                </c:pt>
                <c:pt idx="12">
                  <c:v>6A4</c:v>
                </c:pt>
                <c:pt idx="13">
                  <c:v>6A4</c:v>
                </c:pt>
                <c:pt idx="14">
                  <c:v>6A5</c:v>
                </c:pt>
                <c:pt idx="15">
                  <c:v>6A5</c:v>
                </c:pt>
                <c:pt idx="16">
                  <c:v>6B4</c:v>
                </c:pt>
                <c:pt idx="17">
                  <c:v>6B4</c:v>
                </c:pt>
                <c:pt idx="18">
                  <c:v>1A4</c:v>
                </c:pt>
                <c:pt idx="19">
                  <c:v>1A4</c:v>
                </c:pt>
                <c:pt idx="20">
                  <c:v>1A5</c:v>
                </c:pt>
                <c:pt idx="21">
                  <c:v>1A5</c:v>
                </c:pt>
                <c:pt idx="22">
                  <c:v>1B4</c:v>
                </c:pt>
                <c:pt idx="23">
                  <c:v>1B4</c:v>
                </c:pt>
                <c:pt idx="24">
                  <c:v>1B5</c:v>
                </c:pt>
                <c:pt idx="25">
                  <c:v>1B5</c:v>
                </c:pt>
              </c:strCache>
            </c:strRef>
          </c:cat>
          <c:val>
            <c:numRef>
              <c:f>'June 1'!$X$2:$X$27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37.5</c:v>
                </c:pt>
                <c:pt idx="3">
                  <c:v>60.0</c:v>
                </c:pt>
                <c:pt idx="4">
                  <c:v>11.11111111111111</c:v>
                </c:pt>
                <c:pt idx="5">
                  <c:v>0.0</c:v>
                </c:pt>
                <c:pt idx="6">
                  <c:v>8.333333333333332</c:v>
                </c:pt>
                <c:pt idx="7">
                  <c:v>40.0</c:v>
                </c:pt>
                <c:pt idx="8">
                  <c:v>0.0</c:v>
                </c:pt>
                <c:pt idx="9">
                  <c:v>46.15384615384615</c:v>
                </c:pt>
                <c:pt idx="10">
                  <c:v>0.0</c:v>
                </c:pt>
                <c:pt idx="11">
                  <c:v>37.5</c:v>
                </c:pt>
                <c:pt idx="12">
                  <c:v>0.0</c:v>
                </c:pt>
                <c:pt idx="13">
                  <c:v>7.692307692307692</c:v>
                </c:pt>
                <c:pt idx="14">
                  <c:v>20.0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33.33333333333333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500984"/>
        <c:axId val="539503928"/>
      </c:barChart>
      <c:catAx>
        <c:axId val="539500984"/>
        <c:scaling>
          <c:orientation val="minMax"/>
        </c:scaling>
        <c:delete val="0"/>
        <c:axPos val="b"/>
        <c:majorTickMark val="out"/>
        <c:minorTickMark val="none"/>
        <c:tickLblPos val="nextTo"/>
        <c:crossAx val="539503928"/>
        <c:crosses val="autoZero"/>
        <c:auto val="1"/>
        <c:lblAlgn val="ctr"/>
        <c:lblOffset val="100"/>
        <c:noMultiLvlLbl val="0"/>
      </c:catAx>
      <c:valAx>
        <c:axId val="539503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500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swimming</c:v>
          </c:tx>
          <c:invertIfNegative val="0"/>
          <c:cat>
            <c:strRef>
              <c:f>'June 6'!$D$2:$D$45</c:f>
              <c:strCache>
                <c:ptCount val="44"/>
                <c:pt idx="0">
                  <c:v>3A4</c:v>
                </c:pt>
                <c:pt idx="1">
                  <c:v>3A4</c:v>
                </c:pt>
                <c:pt idx="2">
                  <c:v>3A4</c:v>
                </c:pt>
                <c:pt idx="3">
                  <c:v>3A4</c:v>
                </c:pt>
                <c:pt idx="4">
                  <c:v>3A5</c:v>
                </c:pt>
                <c:pt idx="5">
                  <c:v>3A5</c:v>
                </c:pt>
                <c:pt idx="6">
                  <c:v>3A5</c:v>
                </c:pt>
                <c:pt idx="7">
                  <c:v>3A5</c:v>
                </c:pt>
                <c:pt idx="8">
                  <c:v>3B4</c:v>
                </c:pt>
                <c:pt idx="9">
                  <c:v>3B4</c:v>
                </c:pt>
                <c:pt idx="10">
                  <c:v>3B4</c:v>
                </c:pt>
                <c:pt idx="11">
                  <c:v>3B4</c:v>
                </c:pt>
                <c:pt idx="12">
                  <c:v>3B5</c:v>
                </c:pt>
                <c:pt idx="13">
                  <c:v>3B5</c:v>
                </c:pt>
                <c:pt idx="14">
                  <c:v>3B5</c:v>
                </c:pt>
                <c:pt idx="15">
                  <c:v>3B5</c:v>
                </c:pt>
                <c:pt idx="16">
                  <c:v>6A4</c:v>
                </c:pt>
                <c:pt idx="17">
                  <c:v>6A4</c:v>
                </c:pt>
                <c:pt idx="18">
                  <c:v>6A4</c:v>
                </c:pt>
                <c:pt idx="19">
                  <c:v>6A4</c:v>
                </c:pt>
                <c:pt idx="20">
                  <c:v>6A5</c:v>
                </c:pt>
                <c:pt idx="21">
                  <c:v>6A5</c:v>
                </c:pt>
                <c:pt idx="22">
                  <c:v>6A5</c:v>
                </c:pt>
                <c:pt idx="23">
                  <c:v>6A5</c:v>
                </c:pt>
                <c:pt idx="24">
                  <c:v>6B4</c:v>
                </c:pt>
                <c:pt idx="25">
                  <c:v>6B4</c:v>
                </c:pt>
                <c:pt idx="26">
                  <c:v>6B4</c:v>
                </c:pt>
                <c:pt idx="27">
                  <c:v>6B4</c:v>
                </c:pt>
                <c:pt idx="28">
                  <c:v>1A4</c:v>
                </c:pt>
                <c:pt idx="29">
                  <c:v>1A4</c:v>
                </c:pt>
                <c:pt idx="30">
                  <c:v>1A4</c:v>
                </c:pt>
                <c:pt idx="31">
                  <c:v>1A4</c:v>
                </c:pt>
                <c:pt idx="32">
                  <c:v>1A5</c:v>
                </c:pt>
                <c:pt idx="33">
                  <c:v>1A5</c:v>
                </c:pt>
                <c:pt idx="34">
                  <c:v>1A5</c:v>
                </c:pt>
                <c:pt idx="35">
                  <c:v>1A5</c:v>
                </c:pt>
                <c:pt idx="36">
                  <c:v>1B4</c:v>
                </c:pt>
                <c:pt idx="37">
                  <c:v>1B4</c:v>
                </c:pt>
                <c:pt idx="38">
                  <c:v>1B4</c:v>
                </c:pt>
                <c:pt idx="39">
                  <c:v>1B4</c:v>
                </c:pt>
                <c:pt idx="40">
                  <c:v>1B5</c:v>
                </c:pt>
                <c:pt idx="41">
                  <c:v>1B5</c:v>
                </c:pt>
                <c:pt idx="42">
                  <c:v>1B5</c:v>
                </c:pt>
                <c:pt idx="43">
                  <c:v>1B5</c:v>
                </c:pt>
              </c:strCache>
            </c:strRef>
          </c:cat>
          <c:val>
            <c:numRef>
              <c:f>'June 6'!$M$2:$M$45</c:f>
              <c:numCache>
                <c:formatCode>General</c:formatCode>
                <c:ptCount val="44"/>
                <c:pt idx="0">
                  <c:v>0.0</c:v>
                </c:pt>
                <c:pt idx="1">
                  <c:v>50.0</c:v>
                </c:pt>
                <c:pt idx="2">
                  <c:v>-200.0</c:v>
                </c:pt>
                <c:pt idx="3">
                  <c:v>75.0</c:v>
                </c:pt>
                <c:pt idx="4">
                  <c:v>-55.55555555555556</c:v>
                </c:pt>
                <c:pt idx="5">
                  <c:v>0.0</c:v>
                </c:pt>
                <c:pt idx="6">
                  <c:v>18.18181818181818</c:v>
                </c:pt>
                <c:pt idx="7">
                  <c:v>50.0</c:v>
                </c:pt>
                <c:pt idx="8">
                  <c:v>25.0</c:v>
                </c:pt>
                <c:pt idx="9">
                  <c:v>100.0</c:v>
                </c:pt>
                <c:pt idx="10">
                  <c:v>57.14285714285714</c:v>
                </c:pt>
                <c:pt idx="11">
                  <c:v>100.0</c:v>
                </c:pt>
                <c:pt idx="12">
                  <c:v>50.0</c:v>
                </c:pt>
                <c:pt idx="13">
                  <c:v>0.0</c:v>
                </c:pt>
                <c:pt idx="14">
                  <c:v>100.0</c:v>
                </c:pt>
                <c:pt idx="15">
                  <c:v>-100.0</c:v>
                </c:pt>
                <c:pt idx="16">
                  <c:v>-16.66666666666666</c:v>
                </c:pt>
                <c:pt idx="17">
                  <c:v>50.0</c:v>
                </c:pt>
                <c:pt idx="18">
                  <c:v>33.33333333333333</c:v>
                </c:pt>
                <c:pt idx="19">
                  <c:v>-20.0</c:v>
                </c:pt>
                <c:pt idx="20">
                  <c:v>22.22222222222222</c:v>
                </c:pt>
                <c:pt idx="21">
                  <c:v>60.0</c:v>
                </c:pt>
                <c:pt idx="22">
                  <c:v>45.45454545454545</c:v>
                </c:pt>
                <c:pt idx="23">
                  <c:v>33.33333333333333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50.0</c:v>
                </c:pt>
                <c:pt idx="30">
                  <c:v>0.0</c:v>
                </c:pt>
                <c:pt idx="31">
                  <c:v>33.33333333333333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-100.0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544952"/>
        <c:axId val="539547896"/>
      </c:barChart>
      <c:catAx>
        <c:axId val="539544952"/>
        <c:scaling>
          <c:orientation val="minMax"/>
        </c:scaling>
        <c:delete val="0"/>
        <c:axPos val="b"/>
        <c:majorTickMark val="out"/>
        <c:minorTickMark val="none"/>
        <c:tickLblPos val="nextTo"/>
        <c:crossAx val="539547896"/>
        <c:crosses val="autoZero"/>
        <c:auto val="1"/>
        <c:lblAlgn val="ctr"/>
        <c:lblOffset val="100"/>
        <c:noMultiLvlLbl val="0"/>
      </c:catAx>
      <c:valAx>
        <c:axId val="539547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544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calcified: day 28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calcified</c:v>
          </c:tx>
          <c:invertIfNegative val="0"/>
          <c:cat>
            <c:strRef>
              <c:f>'June 6'!$D$2:$D$45</c:f>
              <c:strCache>
                <c:ptCount val="44"/>
                <c:pt idx="0">
                  <c:v>3A4</c:v>
                </c:pt>
                <c:pt idx="1">
                  <c:v>3A4</c:v>
                </c:pt>
                <c:pt idx="2">
                  <c:v>3A4</c:v>
                </c:pt>
                <c:pt idx="3">
                  <c:v>3A4</c:v>
                </c:pt>
                <c:pt idx="4">
                  <c:v>3A5</c:v>
                </c:pt>
                <c:pt idx="5">
                  <c:v>3A5</c:v>
                </c:pt>
                <c:pt idx="6">
                  <c:v>3A5</c:v>
                </c:pt>
                <c:pt idx="7">
                  <c:v>3A5</c:v>
                </c:pt>
                <c:pt idx="8">
                  <c:v>3B4</c:v>
                </c:pt>
                <c:pt idx="9">
                  <c:v>3B4</c:v>
                </c:pt>
                <c:pt idx="10">
                  <c:v>3B4</c:v>
                </c:pt>
                <c:pt idx="11">
                  <c:v>3B4</c:v>
                </c:pt>
                <c:pt idx="12">
                  <c:v>3B5</c:v>
                </c:pt>
                <c:pt idx="13">
                  <c:v>3B5</c:v>
                </c:pt>
                <c:pt idx="14">
                  <c:v>3B5</c:v>
                </c:pt>
                <c:pt idx="15">
                  <c:v>3B5</c:v>
                </c:pt>
                <c:pt idx="16">
                  <c:v>6A4</c:v>
                </c:pt>
                <c:pt idx="17">
                  <c:v>6A4</c:v>
                </c:pt>
                <c:pt idx="18">
                  <c:v>6A4</c:v>
                </c:pt>
                <c:pt idx="19">
                  <c:v>6A4</c:v>
                </c:pt>
                <c:pt idx="20">
                  <c:v>6A5</c:v>
                </c:pt>
                <c:pt idx="21">
                  <c:v>6A5</c:v>
                </c:pt>
                <c:pt idx="22">
                  <c:v>6A5</c:v>
                </c:pt>
                <c:pt idx="23">
                  <c:v>6A5</c:v>
                </c:pt>
                <c:pt idx="24">
                  <c:v>6B4</c:v>
                </c:pt>
                <c:pt idx="25">
                  <c:v>6B4</c:v>
                </c:pt>
                <c:pt idx="26">
                  <c:v>6B4</c:v>
                </c:pt>
                <c:pt idx="27">
                  <c:v>6B4</c:v>
                </c:pt>
                <c:pt idx="28">
                  <c:v>1A4</c:v>
                </c:pt>
                <c:pt idx="29">
                  <c:v>1A4</c:v>
                </c:pt>
                <c:pt idx="30">
                  <c:v>1A4</c:v>
                </c:pt>
                <c:pt idx="31">
                  <c:v>1A4</c:v>
                </c:pt>
                <c:pt idx="32">
                  <c:v>1A5</c:v>
                </c:pt>
                <c:pt idx="33">
                  <c:v>1A5</c:v>
                </c:pt>
                <c:pt idx="34">
                  <c:v>1A5</c:v>
                </c:pt>
                <c:pt idx="35">
                  <c:v>1A5</c:v>
                </c:pt>
                <c:pt idx="36">
                  <c:v>1B4</c:v>
                </c:pt>
                <c:pt idx="37">
                  <c:v>1B4</c:v>
                </c:pt>
                <c:pt idx="38">
                  <c:v>1B4</c:v>
                </c:pt>
                <c:pt idx="39">
                  <c:v>1B4</c:v>
                </c:pt>
                <c:pt idx="40">
                  <c:v>1B5</c:v>
                </c:pt>
                <c:pt idx="41">
                  <c:v>1B5</c:v>
                </c:pt>
                <c:pt idx="42">
                  <c:v>1B5</c:v>
                </c:pt>
                <c:pt idx="43">
                  <c:v>1B5</c:v>
                </c:pt>
              </c:strCache>
            </c:strRef>
          </c:cat>
          <c:val>
            <c:numRef>
              <c:f>'June 6'!$T$2:$T$45</c:f>
              <c:numCache>
                <c:formatCode>General</c:formatCode>
                <c:ptCount val="44"/>
                <c:pt idx="0">
                  <c:v>0.0</c:v>
                </c:pt>
                <c:pt idx="1">
                  <c:v>100.0</c:v>
                </c:pt>
                <c:pt idx="2">
                  <c:v>100.0</c:v>
                </c:pt>
                <c:pt idx="3">
                  <c:v>50.0</c:v>
                </c:pt>
                <c:pt idx="4">
                  <c:v>88.88888888888889</c:v>
                </c:pt>
                <c:pt idx="5">
                  <c:v>85.7142857142857</c:v>
                </c:pt>
                <c:pt idx="6">
                  <c:v>90.9090909090909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0.0</c:v>
                </c:pt>
                <c:pt idx="12">
                  <c:v>100.0</c:v>
                </c:pt>
                <c:pt idx="13">
                  <c:v>50.0</c:v>
                </c:pt>
                <c:pt idx="14">
                  <c:v>100.0</c:v>
                </c:pt>
                <c:pt idx="15">
                  <c:v>100.0</c:v>
                </c:pt>
                <c:pt idx="16">
                  <c:v>83.33333333333334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88.88888888888889</c:v>
                </c:pt>
                <c:pt idx="21">
                  <c:v>100.0</c:v>
                </c:pt>
                <c:pt idx="22">
                  <c:v>72.72727272727273</c:v>
                </c:pt>
                <c:pt idx="23">
                  <c:v>66.66666666666665</c:v>
                </c:pt>
                <c:pt idx="24">
                  <c:v>0.0</c:v>
                </c:pt>
                <c:pt idx="25">
                  <c:v>0.0</c:v>
                </c:pt>
                <c:pt idx="26">
                  <c:v>100.0</c:v>
                </c:pt>
                <c:pt idx="27">
                  <c:v>0.0</c:v>
                </c:pt>
                <c:pt idx="28">
                  <c:v>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0.0</c:v>
                </c:pt>
                <c:pt idx="33">
                  <c:v>100.0</c:v>
                </c:pt>
                <c:pt idx="34">
                  <c:v>0.0</c:v>
                </c:pt>
                <c:pt idx="35">
                  <c:v>100.0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576008"/>
        <c:axId val="539578952"/>
      </c:barChart>
      <c:catAx>
        <c:axId val="539576008"/>
        <c:scaling>
          <c:orientation val="minMax"/>
        </c:scaling>
        <c:delete val="0"/>
        <c:axPos val="b"/>
        <c:majorTickMark val="out"/>
        <c:minorTickMark val="none"/>
        <c:tickLblPos val="nextTo"/>
        <c:crossAx val="539578952"/>
        <c:crosses val="autoZero"/>
        <c:auto val="1"/>
        <c:lblAlgn val="ctr"/>
        <c:lblOffset val="100"/>
        <c:noMultiLvlLbl val="0"/>
      </c:catAx>
      <c:valAx>
        <c:axId val="539578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576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part. calcified: day 28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part. calcified</c:v>
          </c:tx>
          <c:invertIfNegative val="0"/>
          <c:cat>
            <c:strRef>
              <c:f>'June 6'!$D$2:$D$45</c:f>
              <c:strCache>
                <c:ptCount val="44"/>
                <c:pt idx="0">
                  <c:v>3A4</c:v>
                </c:pt>
                <c:pt idx="1">
                  <c:v>3A4</c:v>
                </c:pt>
                <c:pt idx="2">
                  <c:v>3A4</c:v>
                </c:pt>
                <c:pt idx="3">
                  <c:v>3A4</c:v>
                </c:pt>
                <c:pt idx="4">
                  <c:v>3A5</c:v>
                </c:pt>
                <c:pt idx="5">
                  <c:v>3A5</c:v>
                </c:pt>
                <c:pt idx="6">
                  <c:v>3A5</c:v>
                </c:pt>
                <c:pt idx="7">
                  <c:v>3A5</c:v>
                </c:pt>
                <c:pt idx="8">
                  <c:v>3B4</c:v>
                </c:pt>
                <c:pt idx="9">
                  <c:v>3B4</c:v>
                </c:pt>
                <c:pt idx="10">
                  <c:v>3B4</c:v>
                </c:pt>
                <c:pt idx="11">
                  <c:v>3B4</c:v>
                </c:pt>
                <c:pt idx="12">
                  <c:v>3B5</c:v>
                </c:pt>
                <c:pt idx="13">
                  <c:v>3B5</c:v>
                </c:pt>
                <c:pt idx="14">
                  <c:v>3B5</c:v>
                </c:pt>
                <c:pt idx="15">
                  <c:v>3B5</c:v>
                </c:pt>
                <c:pt idx="16">
                  <c:v>6A4</c:v>
                </c:pt>
                <c:pt idx="17">
                  <c:v>6A4</c:v>
                </c:pt>
                <c:pt idx="18">
                  <c:v>6A4</c:v>
                </c:pt>
                <c:pt idx="19">
                  <c:v>6A4</c:v>
                </c:pt>
                <c:pt idx="20">
                  <c:v>6A5</c:v>
                </c:pt>
                <c:pt idx="21">
                  <c:v>6A5</c:v>
                </c:pt>
                <c:pt idx="22">
                  <c:v>6A5</c:v>
                </c:pt>
                <c:pt idx="23">
                  <c:v>6A5</c:v>
                </c:pt>
                <c:pt idx="24">
                  <c:v>6B4</c:v>
                </c:pt>
                <c:pt idx="25">
                  <c:v>6B4</c:v>
                </c:pt>
                <c:pt idx="26">
                  <c:v>6B4</c:v>
                </c:pt>
                <c:pt idx="27">
                  <c:v>6B4</c:v>
                </c:pt>
                <c:pt idx="28">
                  <c:v>1A4</c:v>
                </c:pt>
                <c:pt idx="29">
                  <c:v>1A4</c:v>
                </c:pt>
                <c:pt idx="30">
                  <c:v>1A4</c:v>
                </c:pt>
                <c:pt idx="31">
                  <c:v>1A4</c:v>
                </c:pt>
                <c:pt idx="32">
                  <c:v>1A5</c:v>
                </c:pt>
                <c:pt idx="33">
                  <c:v>1A5</c:v>
                </c:pt>
                <c:pt idx="34">
                  <c:v>1A5</c:v>
                </c:pt>
                <c:pt idx="35">
                  <c:v>1A5</c:v>
                </c:pt>
                <c:pt idx="36">
                  <c:v>1B4</c:v>
                </c:pt>
                <c:pt idx="37">
                  <c:v>1B4</c:v>
                </c:pt>
                <c:pt idx="38">
                  <c:v>1B4</c:v>
                </c:pt>
                <c:pt idx="39">
                  <c:v>1B4</c:v>
                </c:pt>
                <c:pt idx="40">
                  <c:v>1B5</c:v>
                </c:pt>
                <c:pt idx="41">
                  <c:v>1B5</c:v>
                </c:pt>
                <c:pt idx="42">
                  <c:v>1B5</c:v>
                </c:pt>
                <c:pt idx="43">
                  <c:v>1B5</c:v>
                </c:pt>
              </c:strCache>
            </c:strRef>
          </c:cat>
          <c:val>
            <c:numRef>
              <c:f>'June 6'!$U$2:$U$45</c:f>
              <c:numCache>
                <c:formatCode>General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50.0</c:v>
                </c:pt>
                <c:pt idx="4">
                  <c:v>11.11111111111111</c:v>
                </c:pt>
                <c:pt idx="5">
                  <c:v>14.28571428571428</c:v>
                </c:pt>
                <c:pt idx="6">
                  <c:v>9.09090909090909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100.0</c:v>
                </c:pt>
                <c:pt idx="12">
                  <c:v>0.0</c:v>
                </c:pt>
                <c:pt idx="13">
                  <c:v>50.0</c:v>
                </c:pt>
                <c:pt idx="14">
                  <c:v>0.0</c:v>
                </c:pt>
                <c:pt idx="15">
                  <c:v>0.0</c:v>
                </c:pt>
                <c:pt idx="16">
                  <c:v>16.66666666666666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11.11111111111111</c:v>
                </c:pt>
                <c:pt idx="21">
                  <c:v>0.0</c:v>
                </c:pt>
                <c:pt idx="22">
                  <c:v>27.27272727272727</c:v>
                </c:pt>
                <c:pt idx="23">
                  <c:v>33.33333333333333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605560"/>
        <c:axId val="539608504"/>
      </c:barChart>
      <c:catAx>
        <c:axId val="539605560"/>
        <c:scaling>
          <c:orientation val="minMax"/>
        </c:scaling>
        <c:delete val="0"/>
        <c:axPos val="b"/>
        <c:majorTickMark val="out"/>
        <c:minorTickMark val="none"/>
        <c:tickLblPos val="nextTo"/>
        <c:crossAx val="539608504"/>
        <c:crosses val="autoZero"/>
        <c:auto val="1"/>
        <c:lblAlgn val="ctr"/>
        <c:lblOffset val="100"/>
        <c:noMultiLvlLbl val="0"/>
      </c:catAx>
      <c:valAx>
        <c:axId val="539608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605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mortality: day 28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mortality</c:v>
          </c:tx>
          <c:invertIfNegative val="0"/>
          <c:cat>
            <c:strRef>
              <c:f>'June 6'!$D$2:$D$45</c:f>
              <c:strCache>
                <c:ptCount val="44"/>
                <c:pt idx="0">
                  <c:v>3A4</c:v>
                </c:pt>
                <c:pt idx="1">
                  <c:v>3A4</c:v>
                </c:pt>
                <c:pt idx="2">
                  <c:v>3A4</c:v>
                </c:pt>
                <c:pt idx="3">
                  <c:v>3A4</c:v>
                </c:pt>
                <c:pt idx="4">
                  <c:v>3A5</c:v>
                </c:pt>
                <c:pt idx="5">
                  <c:v>3A5</c:v>
                </c:pt>
                <c:pt idx="6">
                  <c:v>3A5</c:v>
                </c:pt>
                <c:pt idx="7">
                  <c:v>3A5</c:v>
                </c:pt>
                <c:pt idx="8">
                  <c:v>3B4</c:v>
                </c:pt>
                <c:pt idx="9">
                  <c:v>3B4</c:v>
                </c:pt>
                <c:pt idx="10">
                  <c:v>3B4</c:v>
                </c:pt>
                <c:pt idx="11">
                  <c:v>3B4</c:v>
                </c:pt>
                <c:pt idx="12">
                  <c:v>3B5</c:v>
                </c:pt>
                <c:pt idx="13">
                  <c:v>3B5</c:v>
                </c:pt>
                <c:pt idx="14">
                  <c:v>3B5</c:v>
                </c:pt>
                <c:pt idx="15">
                  <c:v>3B5</c:v>
                </c:pt>
                <c:pt idx="16">
                  <c:v>6A4</c:v>
                </c:pt>
                <c:pt idx="17">
                  <c:v>6A4</c:v>
                </c:pt>
                <c:pt idx="18">
                  <c:v>6A4</c:v>
                </c:pt>
                <c:pt idx="19">
                  <c:v>6A4</c:v>
                </c:pt>
                <c:pt idx="20">
                  <c:v>6A5</c:v>
                </c:pt>
                <c:pt idx="21">
                  <c:v>6A5</c:v>
                </c:pt>
                <c:pt idx="22">
                  <c:v>6A5</c:v>
                </c:pt>
                <c:pt idx="23">
                  <c:v>6A5</c:v>
                </c:pt>
                <c:pt idx="24">
                  <c:v>6B4</c:v>
                </c:pt>
                <c:pt idx="25">
                  <c:v>6B4</c:v>
                </c:pt>
                <c:pt idx="26">
                  <c:v>6B4</c:v>
                </c:pt>
                <c:pt idx="27">
                  <c:v>6B4</c:v>
                </c:pt>
                <c:pt idx="28">
                  <c:v>1A4</c:v>
                </c:pt>
                <c:pt idx="29">
                  <c:v>1A4</c:v>
                </c:pt>
                <c:pt idx="30">
                  <c:v>1A4</c:v>
                </c:pt>
                <c:pt idx="31">
                  <c:v>1A4</c:v>
                </c:pt>
                <c:pt idx="32">
                  <c:v>1A5</c:v>
                </c:pt>
                <c:pt idx="33">
                  <c:v>1A5</c:v>
                </c:pt>
                <c:pt idx="34">
                  <c:v>1A5</c:v>
                </c:pt>
                <c:pt idx="35">
                  <c:v>1A5</c:v>
                </c:pt>
                <c:pt idx="36">
                  <c:v>1B4</c:v>
                </c:pt>
                <c:pt idx="37">
                  <c:v>1B4</c:v>
                </c:pt>
                <c:pt idx="38">
                  <c:v>1B4</c:v>
                </c:pt>
                <c:pt idx="39">
                  <c:v>1B4</c:v>
                </c:pt>
                <c:pt idx="40">
                  <c:v>1B5</c:v>
                </c:pt>
                <c:pt idx="41">
                  <c:v>1B5</c:v>
                </c:pt>
                <c:pt idx="42">
                  <c:v>1B5</c:v>
                </c:pt>
                <c:pt idx="43">
                  <c:v>1B5</c:v>
                </c:pt>
              </c:strCache>
            </c:strRef>
          </c:cat>
          <c:val>
            <c:numRef>
              <c:f>'June 6'!$W$2:$W$45</c:f>
              <c:numCache>
                <c:formatCode>General</c:formatCode>
                <c:ptCount val="44"/>
                <c:pt idx="0">
                  <c:v>1.0</c:v>
                </c:pt>
                <c:pt idx="1">
                  <c:v>0.833333333333333</c:v>
                </c:pt>
                <c:pt idx="2">
                  <c:v>1.095238095238095</c:v>
                </c:pt>
                <c:pt idx="3">
                  <c:v>0.733333333333333</c:v>
                </c:pt>
                <c:pt idx="4">
                  <c:v>1.0</c:v>
                </c:pt>
                <c:pt idx="5">
                  <c:v>0.955555555555556</c:v>
                </c:pt>
                <c:pt idx="6">
                  <c:v>0.853658536585366</c:v>
                </c:pt>
                <c:pt idx="7">
                  <c:v>0.761904761904762</c:v>
                </c:pt>
                <c:pt idx="8">
                  <c:v>0.807692307692308</c:v>
                </c:pt>
                <c:pt idx="9">
                  <c:v>0.891891891891892</c:v>
                </c:pt>
                <c:pt idx="10">
                  <c:v>0.678571428571429</c:v>
                </c:pt>
                <c:pt idx="11">
                  <c:v>0.958333333333333</c:v>
                </c:pt>
                <c:pt idx="12">
                  <c:v>0.951219512195122</c:v>
                </c:pt>
                <c:pt idx="13">
                  <c:v>0.704545454545455</c:v>
                </c:pt>
                <c:pt idx="14">
                  <c:v>0.941176470588235</c:v>
                </c:pt>
                <c:pt idx="15">
                  <c:v>1.104166666666667</c:v>
                </c:pt>
                <c:pt idx="16">
                  <c:v>1.0</c:v>
                </c:pt>
                <c:pt idx="17">
                  <c:v>0.742857142857143</c:v>
                </c:pt>
                <c:pt idx="18">
                  <c:v>0.684210526315789</c:v>
                </c:pt>
                <c:pt idx="19">
                  <c:v>0.971428571428571</c:v>
                </c:pt>
                <c:pt idx="20">
                  <c:v>0.813559322033898</c:v>
                </c:pt>
                <c:pt idx="21">
                  <c:v>0.746666666666667</c:v>
                </c:pt>
                <c:pt idx="22">
                  <c:v>0.793103448275862</c:v>
                </c:pt>
                <c:pt idx="23">
                  <c:v>0.788461538461538</c:v>
                </c:pt>
                <c:pt idx="24">
                  <c:v>1.666666666666667</c:v>
                </c:pt>
                <c:pt idx="25">
                  <c:v>1.75</c:v>
                </c:pt>
                <c:pt idx="26">
                  <c:v>0.75</c:v>
                </c:pt>
                <c:pt idx="27">
                  <c:v>0.9</c:v>
                </c:pt>
                <c:pt idx="28">
                  <c:v>0.428571428571429</c:v>
                </c:pt>
                <c:pt idx="29">
                  <c:v>0.416666666666667</c:v>
                </c:pt>
                <c:pt idx="30">
                  <c:v>0.818181818181818</c:v>
                </c:pt>
                <c:pt idx="31">
                  <c:v>0.636363636363636</c:v>
                </c:pt>
                <c:pt idx="32">
                  <c:v>0.0</c:v>
                </c:pt>
                <c:pt idx="33">
                  <c:v>0.6</c:v>
                </c:pt>
                <c:pt idx="34">
                  <c:v>1.0</c:v>
                </c:pt>
                <c:pt idx="35">
                  <c:v>0.571428571428571</c:v>
                </c:pt>
                <c:pt idx="36">
                  <c:v>0.0</c:v>
                </c:pt>
                <c:pt idx="37">
                  <c:v>1.0</c:v>
                </c:pt>
                <c:pt idx="38">
                  <c:v>0.0</c:v>
                </c:pt>
                <c:pt idx="39">
                  <c:v>1.0</c:v>
                </c:pt>
                <c:pt idx="40">
                  <c:v>2.0</c:v>
                </c:pt>
                <c:pt idx="41">
                  <c:v>1.0</c:v>
                </c:pt>
                <c:pt idx="42">
                  <c:v>1.0</c:v>
                </c:pt>
                <c:pt idx="4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635032"/>
        <c:axId val="539637976"/>
      </c:barChart>
      <c:catAx>
        <c:axId val="539635032"/>
        <c:scaling>
          <c:orientation val="minMax"/>
        </c:scaling>
        <c:delete val="0"/>
        <c:axPos val="b"/>
        <c:majorTickMark val="out"/>
        <c:minorTickMark val="none"/>
        <c:tickLblPos val="nextTo"/>
        <c:crossAx val="539637976"/>
        <c:crosses val="autoZero"/>
        <c:auto val="1"/>
        <c:lblAlgn val="ctr"/>
        <c:lblOffset val="100"/>
        <c:noMultiLvlLbl val="0"/>
      </c:catAx>
      <c:valAx>
        <c:axId val="539637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635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instant mortality</c:v>
          </c:tx>
          <c:invertIfNegative val="0"/>
          <c:cat>
            <c:strRef>
              <c:f>'June 6'!$D$2:$D$45</c:f>
              <c:strCache>
                <c:ptCount val="44"/>
                <c:pt idx="0">
                  <c:v>3A4</c:v>
                </c:pt>
                <c:pt idx="1">
                  <c:v>3A4</c:v>
                </c:pt>
                <c:pt idx="2">
                  <c:v>3A4</c:v>
                </c:pt>
                <c:pt idx="3">
                  <c:v>3A4</c:v>
                </c:pt>
                <c:pt idx="4">
                  <c:v>3A5</c:v>
                </c:pt>
                <c:pt idx="5">
                  <c:v>3A5</c:v>
                </c:pt>
                <c:pt idx="6">
                  <c:v>3A5</c:v>
                </c:pt>
                <c:pt idx="7">
                  <c:v>3A5</c:v>
                </c:pt>
                <c:pt idx="8">
                  <c:v>3B4</c:v>
                </c:pt>
                <c:pt idx="9">
                  <c:v>3B4</c:v>
                </c:pt>
                <c:pt idx="10">
                  <c:v>3B4</c:v>
                </c:pt>
                <c:pt idx="11">
                  <c:v>3B4</c:v>
                </c:pt>
                <c:pt idx="12">
                  <c:v>3B5</c:v>
                </c:pt>
                <c:pt idx="13">
                  <c:v>3B5</c:v>
                </c:pt>
                <c:pt idx="14">
                  <c:v>3B5</c:v>
                </c:pt>
                <c:pt idx="15">
                  <c:v>3B5</c:v>
                </c:pt>
                <c:pt idx="16">
                  <c:v>6A4</c:v>
                </c:pt>
                <c:pt idx="17">
                  <c:v>6A4</c:v>
                </c:pt>
                <c:pt idx="18">
                  <c:v>6A4</c:v>
                </c:pt>
                <c:pt idx="19">
                  <c:v>6A4</c:v>
                </c:pt>
                <c:pt idx="20">
                  <c:v>6A5</c:v>
                </c:pt>
                <c:pt idx="21">
                  <c:v>6A5</c:v>
                </c:pt>
                <c:pt idx="22">
                  <c:v>6A5</c:v>
                </c:pt>
                <c:pt idx="23">
                  <c:v>6A5</c:v>
                </c:pt>
                <c:pt idx="24">
                  <c:v>6B4</c:v>
                </c:pt>
                <c:pt idx="25">
                  <c:v>6B4</c:v>
                </c:pt>
                <c:pt idx="26">
                  <c:v>6B4</c:v>
                </c:pt>
                <c:pt idx="27">
                  <c:v>6B4</c:v>
                </c:pt>
                <c:pt idx="28">
                  <c:v>1A4</c:v>
                </c:pt>
                <c:pt idx="29">
                  <c:v>1A4</c:v>
                </c:pt>
                <c:pt idx="30">
                  <c:v>1A4</c:v>
                </c:pt>
                <c:pt idx="31">
                  <c:v>1A4</c:v>
                </c:pt>
                <c:pt idx="32">
                  <c:v>1A5</c:v>
                </c:pt>
                <c:pt idx="33">
                  <c:v>1A5</c:v>
                </c:pt>
                <c:pt idx="34">
                  <c:v>1A5</c:v>
                </c:pt>
                <c:pt idx="35">
                  <c:v>1A5</c:v>
                </c:pt>
                <c:pt idx="36">
                  <c:v>1B4</c:v>
                </c:pt>
                <c:pt idx="37">
                  <c:v>1B4</c:v>
                </c:pt>
                <c:pt idx="38">
                  <c:v>1B4</c:v>
                </c:pt>
                <c:pt idx="39">
                  <c:v>1B4</c:v>
                </c:pt>
                <c:pt idx="40">
                  <c:v>1B5</c:v>
                </c:pt>
                <c:pt idx="41">
                  <c:v>1B5</c:v>
                </c:pt>
                <c:pt idx="42">
                  <c:v>1B5</c:v>
                </c:pt>
                <c:pt idx="43">
                  <c:v>1B5</c:v>
                </c:pt>
              </c:strCache>
            </c:strRef>
          </c:cat>
          <c:val>
            <c:numRef>
              <c:f>'June 6'!$X$2:$X$45</c:f>
              <c:numCache>
                <c:formatCode>General</c:formatCode>
                <c:ptCount val="44"/>
                <c:pt idx="0">
                  <c:v>0.0</c:v>
                </c:pt>
                <c:pt idx="1">
                  <c:v>25.0</c:v>
                </c:pt>
                <c:pt idx="2">
                  <c:v>300.0</c:v>
                </c:pt>
                <c:pt idx="3">
                  <c:v>0.0</c:v>
                </c:pt>
                <c:pt idx="4">
                  <c:v>100.0</c:v>
                </c:pt>
                <c:pt idx="5">
                  <c:v>42.85714285714285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200.0</c:v>
                </c:pt>
                <c:pt idx="16">
                  <c:v>100.0</c:v>
                </c:pt>
                <c:pt idx="17">
                  <c:v>0.0</c:v>
                </c:pt>
                <c:pt idx="18">
                  <c:v>0.0</c:v>
                </c:pt>
                <c:pt idx="19">
                  <c:v>80.0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663688"/>
        <c:axId val="539666632"/>
      </c:barChart>
      <c:catAx>
        <c:axId val="539663688"/>
        <c:scaling>
          <c:orientation val="minMax"/>
        </c:scaling>
        <c:delete val="0"/>
        <c:axPos val="b"/>
        <c:majorTickMark val="out"/>
        <c:minorTickMark val="none"/>
        <c:tickLblPos val="nextTo"/>
        <c:crossAx val="539666632"/>
        <c:crosses val="autoZero"/>
        <c:auto val="1"/>
        <c:lblAlgn val="ctr"/>
        <c:lblOffset val="100"/>
        <c:noMultiLvlLbl val="0"/>
      </c:catAx>
      <c:valAx>
        <c:axId val="539666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663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part calcified: day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part calcified</c:v>
          </c:tx>
          <c:invertIfNegative val="0"/>
          <c:cat>
            <c:strRef>
              <c:f>'May 13'!$A$2:$A$17</c:f>
              <c:strCache>
                <c:ptCount val="16"/>
                <c:pt idx="0">
                  <c:v>3B1</c:v>
                </c:pt>
                <c:pt idx="1">
                  <c:v>3B1</c:v>
                </c:pt>
                <c:pt idx="2">
                  <c:v>3B2</c:v>
                </c:pt>
                <c:pt idx="3">
                  <c:v>3B2</c:v>
                </c:pt>
                <c:pt idx="4">
                  <c:v>3B3</c:v>
                </c:pt>
                <c:pt idx="5">
                  <c:v>3B3</c:v>
                </c:pt>
                <c:pt idx="6">
                  <c:v>6B1</c:v>
                </c:pt>
                <c:pt idx="7">
                  <c:v>6B1</c:v>
                </c:pt>
                <c:pt idx="8">
                  <c:v>6B2</c:v>
                </c:pt>
                <c:pt idx="9">
                  <c:v>6B2</c:v>
                </c:pt>
                <c:pt idx="10">
                  <c:v>6B3</c:v>
                </c:pt>
                <c:pt idx="11">
                  <c:v>6B3</c:v>
                </c:pt>
                <c:pt idx="12">
                  <c:v>1B1</c:v>
                </c:pt>
                <c:pt idx="13">
                  <c:v>1B1</c:v>
                </c:pt>
                <c:pt idx="14">
                  <c:v>1B2</c:v>
                </c:pt>
                <c:pt idx="15">
                  <c:v>1B2</c:v>
                </c:pt>
              </c:strCache>
            </c:strRef>
          </c:cat>
          <c:val>
            <c:numRef>
              <c:f>'May 13'!$R$2:$R$17</c:f>
              <c:numCache>
                <c:formatCode>General</c:formatCode>
                <c:ptCount val="16"/>
                <c:pt idx="0">
                  <c:v>19.14893617021277</c:v>
                </c:pt>
                <c:pt idx="1">
                  <c:v>40.81632653061224</c:v>
                </c:pt>
                <c:pt idx="2">
                  <c:v>45.0</c:v>
                </c:pt>
                <c:pt idx="3">
                  <c:v>28.57142857142857</c:v>
                </c:pt>
                <c:pt idx="4">
                  <c:v>26.47058823529412</c:v>
                </c:pt>
                <c:pt idx="5">
                  <c:v>52.94117647058824</c:v>
                </c:pt>
                <c:pt idx="6">
                  <c:v>21.42857142857143</c:v>
                </c:pt>
                <c:pt idx="7">
                  <c:v>0.0</c:v>
                </c:pt>
                <c:pt idx="8">
                  <c:v>17.39130434782609</c:v>
                </c:pt>
                <c:pt idx="9">
                  <c:v>25.0</c:v>
                </c:pt>
                <c:pt idx="10">
                  <c:v>12.5</c:v>
                </c:pt>
                <c:pt idx="11">
                  <c:v>0.0</c:v>
                </c:pt>
                <c:pt idx="14">
                  <c:v>46.2962962962963</c:v>
                </c:pt>
                <c:pt idx="15">
                  <c:v>46.66666666666666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355304"/>
        <c:axId val="535358248"/>
      </c:barChart>
      <c:catAx>
        <c:axId val="535355304"/>
        <c:scaling>
          <c:orientation val="minMax"/>
        </c:scaling>
        <c:delete val="0"/>
        <c:axPos val="b"/>
        <c:majorTickMark val="out"/>
        <c:minorTickMark val="none"/>
        <c:tickLblPos val="nextTo"/>
        <c:crossAx val="535358248"/>
        <c:crosses val="autoZero"/>
        <c:auto val="1"/>
        <c:lblAlgn val="ctr"/>
        <c:lblOffset val="100"/>
        <c:noMultiLvlLbl val="0"/>
      </c:catAx>
      <c:valAx>
        <c:axId val="535358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355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1A: Live Larvae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1A1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(density!$D$3,density!$F$3,density!$H$3,density!$J$3,density!$L$3,density!$N$3,density!$P$3)</c:f>
              <c:numCache>
                <c:formatCode>General</c:formatCode>
                <c:ptCount val="7"/>
                <c:pt idx="1">
                  <c:v>3915.0</c:v>
                </c:pt>
              </c:numCache>
            </c:numRef>
          </c:val>
          <c:smooth val="1"/>
        </c:ser>
        <c:ser>
          <c:idx val="1"/>
          <c:order val="1"/>
          <c:tx>
            <c:v>1A2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(density!$B$4,density!$D$4,density!$F$4,density!$H$4,density!$J$4,density!$L$4,density!$N$4,density!$P$4)</c:f>
              <c:numCache>
                <c:formatCode>General</c:formatCode>
                <c:ptCount val="8"/>
                <c:pt idx="2">
                  <c:v>324</c:v>
                </c:pt>
              </c:numCache>
            </c:numRef>
          </c:val>
          <c:smooth val="1"/>
        </c:ser>
        <c:ser>
          <c:idx val="2"/>
          <c:order val="2"/>
          <c:tx>
            <c:v>1A3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(density!$B$5,density!$D$5,density!$F$5,density!$H$5,density!$J$5,density!$L$5,density!$N$5,density!$P$5)</c:f>
              <c:numCache>
                <c:formatCode>General</c:formatCode>
                <c:ptCount val="8"/>
                <c:pt idx="2">
                  <c:v>7515.0</c:v>
                </c:pt>
                <c:pt idx="3">
                  <c:v>3696.428571428572</c:v>
                </c:pt>
                <c:pt idx="4">
                  <c:v>787.5</c:v>
                </c:pt>
              </c:numCache>
            </c:numRef>
          </c:val>
          <c:smooth val="1"/>
        </c:ser>
        <c:ser>
          <c:idx val="3"/>
          <c:order val="3"/>
          <c:tx>
            <c:v>1A4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(density!$B$6,density!$D$6,density!$F$6,density!$H$6,density!$J$6,density!$L$6,density!$N$6,density!$P$6)</c:f>
              <c:numCache>
                <c:formatCode>General</c:formatCode>
                <c:ptCount val="8"/>
                <c:pt idx="3">
                  <c:v>2860.714285714286</c:v>
                </c:pt>
                <c:pt idx="5">
                  <c:v>1733.333333333333</c:v>
                </c:pt>
                <c:pt idx="6">
                  <c:v>67.5</c:v>
                </c:pt>
                <c:pt idx="7">
                  <c:v>26.25</c:v>
                </c:pt>
              </c:numCache>
            </c:numRef>
          </c:val>
          <c:smooth val="1"/>
        </c:ser>
        <c:ser>
          <c:idx val="4"/>
          <c:order val="4"/>
          <c:tx>
            <c:v>1A5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(density!$B$7,density!$D$7,density!$F$7,density!$H$7,density!$J$7,density!$L$7,density!$N$7,density!$P$7)</c:f>
              <c:numCache>
                <c:formatCode>General</c:formatCode>
                <c:ptCount val="8"/>
                <c:pt idx="4">
                  <c:v>765.0</c:v>
                </c:pt>
                <c:pt idx="5">
                  <c:v>716.6666666666667</c:v>
                </c:pt>
                <c:pt idx="6">
                  <c:v>30.0</c:v>
                </c:pt>
                <c:pt idx="7">
                  <c:v>7.5</c:v>
                </c:pt>
              </c:numCache>
            </c:numRef>
          </c:val>
          <c:smooth val="1"/>
        </c:ser>
        <c:ser>
          <c:idx val="5"/>
          <c:order val="5"/>
          <c:tx>
            <c:v>1A6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(density!$B$8,density!$D$8,density!$F$8,density!$H$8,density!$J$8,density!$L$8,density!$N$8,density!$P$8)</c:f>
              <c:numCache>
                <c:formatCode>General</c:formatCode>
                <c:ptCount val="8"/>
                <c:pt idx="4">
                  <c:v>1327.5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730680"/>
        <c:axId val="539736312"/>
      </c:lineChart>
      <c:catAx>
        <c:axId val="53973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9736312"/>
        <c:crosses val="autoZero"/>
        <c:auto val="1"/>
        <c:lblAlgn val="ctr"/>
        <c:lblOffset val="100"/>
        <c:noMultiLvlLbl val="0"/>
      </c:catAx>
      <c:valAx>
        <c:axId val="539736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Live Larvae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9730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1B: Live</a:t>
            </a:r>
            <a:r>
              <a:rPr lang="en-US" baseline="0"/>
              <a:t> Larvae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1B1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(density!$D$9,density!$F$9,density!$H$9,density!$J$9,density!$L$9,density!$N$9,density!$P$9)</c:f>
              <c:numCache>
                <c:formatCode>General</c:formatCode>
                <c:ptCount val="7"/>
                <c:pt idx="1">
                  <c:v>6435.0</c:v>
                </c:pt>
                <c:pt idx="2">
                  <c:v>5657.142857142857</c:v>
                </c:pt>
              </c:numCache>
            </c:numRef>
          </c:val>
          <c:smooth val="0"/>
        </c:ser>
        <c:ser>
          <c:idx val="1"/>
          <c:order val="1"/>
          <c:tx>
            <c:v>1B2</c:v>
          </c:tx>
          <c:val>
            <c:numRef>
              <c:f>(density!$B$10,density!$D$10,density!$F$10,density!$H$10,density!$J$10,density!$L$10,density!$N$10,density!$P$10)</c:f>
              <c:numCache>
                <c:formatCode>General</c:formatCode>
                <c:ptCount val="8"/>
                <c:pt idx="1">
                  <c:v>12375.0</c:v>
                </c:pt>
                <c:pt idx="2">
                  <c:v>6300.0</c:v>
                </c:pt>
                <c:pt idx="3">
                  <c:v>4114.285714285714</c:v>
                </c:pt>
              </c:numCache>
            </c:numRef>
          </c:val>
          <c:smooth val="0"/>
        </c:ser>
        <c:ser>
          <c:idx val="2"/>
          <c:order val="2"/>
          <c:tx>
            <c:v>1B3</c:v>
          </c:tx>
          <c:val>
            <c:numRef>
              <c:f>(density!$B$11,density!$D$11,density!$F$11,density!$H$11,density!$J$11,density!$L$11,density!$N$11,density!$P$11)</c:f>
              <c:numCache>
                <c:formatCode>General</c:formatCode>
                <c:ptCount val="8"/>
                <c:pt idx="2">
                  <c:v>4320.0</c:v>
                </c:pt>
                <c:pt idx="3">
                  <c:v>2282.142857142857</c:v>
                </c:pt>
                <c:pt idx="4">
                  <c:v>1170.0</c:v>
                </c:pt>
                <c:pt idx="5">
                  <c:v>283.3333333333333</c:v>
                </c:pt>
              </c:numCache>
            </c:numRef>
          </c:val>
          <c:smooth val="0"/>
        </c:ser>
        <c:ser>
          <c:idx val="3"/>
          <c:order val="3"/>
          <c:tx>
            <c:v>1B4</c:v>
          </c:tx>
          <c:val>
            <c:numRef>
              <c:f>(density!$B$12,density!$D$12,density!$F$12,density!$H$12,density!$J$12,density!$L$12,density!$N$12,density!$P$12)</c:f>
              <c:numCache>
                <c:formatCode>General</c:formatCode>
                <c:ptCount val="8"/>
                <c:pt idx="3">
                  <c:v>1092.857142857143</c:v>
                </c:pt>
                <c:pt idx="5">
                  <c:v>150.0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v>1B5</c:v>
          </c:tx>
          <c:val>
            <c:numRef>
              <c:f>(density!$B$13,density!$D$13,density!$F$13,density!$H$13,density!$J$13,density!$L$13,density!$N$13,density!$P$13)</c:f>
              <c:numCache>
                <c:formatCode>General</c:formatCode>
                <c:ptCount val="8"/>
                <c:pt idx="0">
                  <c:v>56833.33333333333</c:v>
                </c:pt>
                <c:pt idx="4">
                  <c:v>22.5</c:v>
                </c:pt>
                <c:pt idx="5">
                  <c:v>83.33333333333333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  <c:smooth val="0"/>
        </c:ser>
        <c:ser>
          <c:idx val="5"/>
          <c:order val="5"/>
          <c:tx>
            <c:v>1B6</c:v>
          </c:tx>
          <c:val>
            <c:numRef>
              <c:f>(density!$B$14,density!$D$14,density!$F$14,density!$H$14,density!$J$14,density!$L$14,density!$N$14,density!$P$14)</c:f>
              <c:numCache>
                <c:formatCode>General</c:formatCode>
                <c:ptCount val="8"/>
                <c:pt idx="0">
                  <c:v>52666.66666666667</c:v>
                </c:pt>
                <c:pt idx="5">
                  <c:v>150.0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780216"/>
        <c:axId val="539783352"/>
      </c:lineChart>
      <c:catAx>
        <c:axId val="53978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9783352"/>
        <c:crosses val="autoZero"/>
        <c:auto val="1"/>
        <c:lblAlgn val="ctr"/>
        <c:lblOffset val="100"/>
        <c:noMultiLvlLbl val="0"/>
      </c:catAx>
      <c:valAx>
        <c:axId val="539783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780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3A: Live Larvae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3A1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(density!$D$15,density!$F$15,density!$H$15,density!$J$15,density!$L$15,density!$N$15,density!$P$15)</c:f>
              <c:numCache>
                <c:formatCode>General</c:formatCode>
                <c:ptCount val="7"/>
                <c:pt idx="1">
                  <c:v>4590.0</c:v>
                </c:pt>
                <c:pt idx="3">
                  <c:v>3982.5</c:v>
                </c:pt>
              </c:numCache>
            </c:numRef>
          </c:val>
          <c:smooth val="0"/>
        </c:ser>
        <c:ser>
          <c:idx val="1"/>
          <c:order val="1"/>
          <c:tx>
            <c:v>3A2</c:v>
          </c:tx>
          <c:val>
            <c:numRef>
              <c:f>(density!$B$16,density!$D$16,density!$F$16,density!$H$16,density!$J$16,density!$L$16,density!$N$16,density!$P$16)</c:f>
              <c:numCache>
                <c:formatCode>General</c:formatCode>
                <c:ptCount val="8"/>
                <c:pt idx="2">
                  <c:v>9720.0</c:v>
                </c:pt>
              </c:numCache>
            </c:numRef>
          </c:val>
          <c:smooth val="0"/>
        </c:ser>
        <c:ser>
          <c:idx val="2"/>
          <c:order val="2"/>
          <c:tx>
            <c:v>3A3</c:v>
          </c:tx>
          <c:val>
            <c:numRef>
              <c:f>(density!$B$17,density!$D$17,density!$F$17,density!$H$17,density!$J$17,density!$L$17,density!$N$17,density!$P$17)</c:f>
              <c:numCache>
                <c:formatCode>General</c:formatCode>
                <c:ptCount val="8"/>
                <c:pt idx="2">
                  <c:v>5400.0</c:v>
                </c:pt>
                <c:pt idx="3">
                  <c:v>3021.428571428572</c:v>
                </c:pt>
                <c:pt idx="4">
                  <c:v>1575.0</c:v>
                </c:pt>
              </c:numCache>
            </c:numRef>
          </c:val>
          <c:smooth val="0"/>
        </c:ser>
        <c:ser>
          <c:idx val="3"/>
          <c:order val="3"/>
          <c:tx>
            <c:v>3A5</c:v>
          </c:tx>
          <c:val>
            <c:numRef>
              <c:f>(density!$B$18,density!$D$18,density!$F$18,density!$H$18,density!$J$18,density!$L$18,density!$N$18,density!$P$18)</c:f>
              <c:numCache>
                <c:formatCode>General</c:formatCode>
                <c:ptCount val="8"/>
                <c:pt idx="3">
                  <c:v>675.0</c:v>
                </c:pt>
                <c:pt idx="5">
                  <c:v>183.3333333333333</c:v>
                </c:pt>
                <c:pt idx="6">
                  <c:v>60.0</c:v>
                </c:pt>
                <c:pt idx="7">
                  <c:v>33.75</c:v>
                </c:pt>
              </c:numCache>
            </c:numRef>
          </c:val>
          <c:smooth val="0"/>
        </c:ser>
        <c:ser>
          <c:idx val="4"/>
          <c:order val="4"/>
          <c:tx>
            <c:v>3A5</c:v>
          </c:tx>
          <c:val>
            <c:numRef>
              <c:f>(density!$B$19,density!$D$19,density!$F$19,density!$H$19,density!$J$19,density!$L$19,density!$N$19,density!$P$19)</c:f>
              <c:numCache>
                <c:formatCode>General</c:formatCode>
                <c:ptCount val="8"/>
                <c:pt idx="4">
                  <c:v>1282.5</c:v>
                </c:pt>
                <c:pt idx="5">
                  <c:v>783.3333333333332</c:v>
                </c:pt>
                <c:pt idx="6">
                  <c:v>292.5</c:v>
                </c:pt>
                <c:pt idx="7">
                  <c:v>123.75</c:v>
                </c:pt>
              </c:numCache>
            </c:numRef>
          </c:val>
          <c:smooth val="0"/>
        </c:ser>
        <c:ser>
          <c:idx val="5"/>
          <c:order val="5"/>
          <c:tx>
            <c:v>3A6</c:v>
          </c:tx>
          <c:val>
            <c:numRef>
              <c:f>(density!$B$20,density!$D$20,density!$F$20,density!$H$20,density!$J$20,density!$L$20,density!$N$20,density!$P$20)</c:f>
              <c:numCache>
                <c:formatCode>General</c:formatCode>
                <c:ptCount val="8"/>
                <c:pt idx="4">
                  <c:v>945.0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825896"/>
        <c:axId val="539829032"/>
      </c:lineChart>
      <c:catAx>
        <c:axId val="53982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9829032"/>
        <c:crosses val="autoZero"/>
        <c:auto val="1"/>
        <c:lblAlgn val="ctr"/>
        <c:lblOffset val="100"/>
        <c:noMultiLvlLbl val="0"/>
      </c:catAx>
      <c:valAx>
        <c:axId val="539829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825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3B: Live Larvae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3B1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(density!$D$21,density!$F$21,density!$H$21,density!$J$21,density!$L$21,density!$N$21,density!$P$21)</c:f>
              <c:numCache>
                <c:formatCode>General</c:formatCode>
                <c:ptCount val="7"/>
                <c:pt idx="0">
                  <c:v>12000.0</c:v>
                </c:pt>
                <c:pt idx="1">
                  <c:v>3690.0</c:v>
                </c:pt>
                <c:pt idx="2">
                  <c:v>2153.571428571428</c:v>
                </c:pt>
              </c:numCache>
            </c:numRef>
          </c:val>
          <c:smooth val="0"/>
        </c:ser>
        <c:ser>
          <c:idx val="1"/>
          <c:order val="1"/>
          <c:tx>
            <c:v>3B2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(density!$B$22,density!$D$22,density!$F$22,density!$H$22,density!$J$22,density!$L$22,density!$N$22,density!$P$22)</c:f>
              <c:numCache>
                <c:formatCode>General</c:formatCode>
                <c:ptCount val="8"/>
                <c:pt idx="1">
                  <c:v>4250.0</c:v>
                </c:pt>
                <c:pt idx="2">
                  <c:v>1665.0</c:v>
                </c:pt>
                <c:pt idx="3">
                  <c:v>867.8571428571429</c:v>
                </c:pt>
              </c:numCache>
            </c:numRef>
          </c:val>
          <c:smooth val="0"/>
        </c:ser>
        <c:ser>
          <c:idx val="2"/>
          <c:order val="2"/>
          <c:tx>
            <c:v>3B3</c:v>
          </c:tx>
          <c:val>
            <c:numRef>
              <c:f>(density!$B$23,density!$D$23,density!$F$23,density!$H$23,density!$J$23,density!$L$23,density!$N$23,density!$P$23)</c:f>
              <c:numCache>
                <c:formatCode>General</c:formatCode>
                <c:ptCount val="8"/>
                <c:pt idx="1">
                  <c:v>10625.0</c:v>
                </c:pt>
                <c:pt idx="2">
                  <c:v>261</c:v>
                </c:pt>
                <c:pt idx="3">
                  <c:v>1639.285714285714</c:v>
                </c:pt>
                <c:pt idx="4">
                  <c:v>1102.5</c:v>
                </c:pt>
                <c:pt idx="5">
                  <c:v>950.0</c:v>
                </c:pt>
              </c:numCache>
            </c:numRef>
          </c:val>
          <c:smooth val="0"/>
        </c:ser>
        <c:ser>
          <c:idx val="3"/>
          <c:order val="3"/>
          <c:tx>
            <c:v>3B4</c:v>
          </c:tx>
          <c:val>
            <c:numRef>
              <c:f>(density!$B$24,density!$D$24,density!$F$24,density!$H$24,density!$J$24,density!$L$24,density!$N$24,density!$P$24)</c:f>
              <c:numCache>
                <c:formatCode>General</c:formatCode>
                <c:ptCount val="8"/>
                <c:pt idx="3">
                  <c:v>2250.0</c:v>
                </c:pt>
                <c:pt idx="5">
                  <c:v>516.6666666666666</c:v>
                </c:pt>
                <c:pt idx="6">
                  <c:v>161.25</c:v>
                </c:pt>
                <c:pt idx="7">
                  <c:v>56.25</c:v>
                </c:pt>
              </c:numCache>
            </c:numRef>
          </c:val>
          <c:smooth val="0"/>
        </c:ser>
        <c:ser>
          <c:idx val="4"/>
          <c:order val="4"/>
          <c:tx>
            <c:v>3B5</c:v>
          </c:tx>
          <c:val>
            <c:numRef>
              <c:f>(density!$B$25,density!$D$25,density!$F$25,density!$H$25,density!$J$25,density!$L$25,density!$N$25,density!$P$25)</c:f>
              <c:numCache>
                <c:formatCode>General</c:formatCode>
                <c:ptCount val="8"/>
                <c:pt idx="0">
                  <c:v>21000.0</c:v>
                </c:pt>
                <c:pt idx="4">
                  <c:v>225.0</c:v>
                </c:pt>
                <c:pt idx="5">
                  <c:v>300.0</c:v>
                </c:pt>
                <c:pt idx="6">
                  <c:v>131.25</c:v>
                </c:pt>
                <c:pt idx="7">
                  <c:v>41.25</c:v>
                </c:pt>
              </c:numCache>
            </c:numRef>
          </c:val>
          <c:smooth val="0"/>
        </c:ser>
        <c:ser>
          <c:idx val="5"/>
          <c:order val="5"/>
          <c:tx>
            <c:v>3B6</c:v>
          </c:tx>
          <c:val>
            <c:numRef>
              <c:f>(density!$B$26,density!$D$26,density!$F$26,density!$H$26,density!$J$26,density!$L$26,density!$N$26,density!$P$26)</c:f>
              <c:numCache>
                <c:formatCode>General</c:formatCode>
                <c:ptCount val="8"/>
                <c:pt idx="0">
                  <c:v>26166.66666666666</c:v>
                </c:pt>
                <c:pt idx="4">
                  <c:v>810.0</c:v>
                </c:pt>
                <c:pt idx="5">
                  <c:v>483.3333333333334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872664"/>
        <c:axId val="539875800"/>
      </c:lineChart>
      <c:catAx>
        <c:axId val="53987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9875800"/>
        <c:crosses val="autoZero"/>
        <c:auto val="1"/>
        <c:lblAlgn val="ctr"/>
        <c:lblOffset val="100"/>
        <c:noMultiLvlLbl val="0"/>
      </c:catAx>
      <c:valAx>
        <c:axId val="539875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872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6A:</a:t>
            </a:r>
            <a:r>
              <a:rPr lang="en-US" baseline="0"/>
              <a:t> Live Larvae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6A1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(density!$D$27,density!$F$27,density!$H$27,density!$J$27,density!$L$27,density!$N$27,density!$P$27)</c:f>
              <c:numCache>
                <c:formatCode>General</c:formatCode>
                <c:ptCount val="7"/>
                <c:pt idx="1">
                  <c:v>3375.0</c:v>
                </c:pt>
              </c:numCache>
            </c:numRef>
          </c:val>
          <c:smooth val="0"/>
        </c:ser>
        <c:ser>
          <c:idx val="1"/>
          <c:order val="1"/>
          <c:tx>
            <c:v>6A2</c:v>
          </c:tx>
          <c:val>
            <c:numRef>
              <c:f>(density!$B$28,density!$D$28,density!$F$28,density!$H$28,density!$J$28,density!$L$28,density!$N$28,density!$P$28)</c:f>
              <c:numCache>
                <c:formatCode>General</c:formatCode>
                <c:ptCount val="8"/>
                <c:pt idx="2">
                  <c:v>3060.0</c:v>
                </c:pt>
              </c:numCache>
            </c:numRef>
          </c:val>
          <c:smooth val="0"/>
        </c:ser>
        <c:ser>
          <c:idx val="2"/>
          <c:order val="2"/>
          <c:tx>
            <c:v>6A3</c:v>
          </c:tx>
          <c:val>
            <c:numRef>
              <c:f>(density!$B$29,density!$D$29,density!$F$29,density!$H$29,density!$J$29,density!$L$29,density!$N$29,density!$P$29)</c:f>
              <c:numCache>
                <c:formatCode>General</c:formatCode>
                <c:ptCount val="8"/>
                <c:pt idx="2">
                  <c:v>1620.0</c:v>
                </c:pt>
                <c:pt idx="3">
                  <c:v>1060.714285714286</c:v>
                </c:pt>
                <c:pt idx="4">
                  <c:v>652.5</c:v>
                </c:pt>
              </c:numCache>
            </c:numRef>
          </c:val>
          <c:smooth val="0"/>
        </c:ser>
        <c:ser>
          <c:idx val="3"/>
          <c:order val="3"/>
          <c:tx>
            <c:v>6A4</c:v>
          </c:tx>
          <c:val>
            <c:numRef>
              <c:f>(density!$B$30,density!$D$30,density!$F$30,density!$H$30,density!$J$30,density!$L$30,density!$N$30,density!$P$30)</c:f>
              <c:numCache>
                <c:formatCode>General</c:formatCode>
                <c:ptCount val="8"/>
                <c:pt idx="3">
                  <c:v>1607.142857142857</c:v>
                </c:pt>
                <c:pt idx="5">
                  <c:v>450.0</c:v>
                </c:pt>
                <c:pt idx="6">
                  <c:v>157.5</c:v>
                </c:pt>
                <c:pt idx="7">
                  <c:v>75.0</c:v>
                </c:pt>
              </c:numCache>
            </c:numRef>
          </c:val>
          <c:smooth val="0"/>
        </c:ser>
        <c:ser>
          <c:idx val="4"/>
          <c:order val="4"/>
          <c:tx>
            <c:v>6A5</c:v>
          </c:tx>
          <c:val>
            <c:numRef>
              <c:f>(density!$B$31,density!$D$31,density!$F$31,density!$H$31,density!$J$31,density!$L$31,density!$N$31,density!$P$31)</c:f>
              <c:numCache>
                <c:formatCode>General</c:formatCode>
                <c:ptCount val="8"/>
                <c:pt idx="4">
                  <c:v>1237.5</c:v>
                </c:pt>
                <c:pt idx="5">
                  <c:v>1166.666666666667</c:v>
                </c:pt>
                <c:pt idx="6">
                  <c:v>337.5</c:v>
                </c:pt>
                <c:pt idx="7">
                  <c:v>135.0</c:v>
                </c:pt>
              </c:numCache>
            </c:numRef>
          </c:val>
          <c:smooth val="0"/>
        </c:ser>
        <c:ser>
          <c:idx val="5"/>
          <c:order val="5"/>
          <c:tx>
            <c:v>6A6</c:v>
          </c:tx>
          <c:val>
            <c:numRef>
              <c:f>(density!$B$32,density!$D$32,density!$F$32,density!$H$32,density!$J$32,density!$L$32,density!$N$32,density!$P$32)</c:f>
              <c:numCache>
                <c:formatCode>General</c:formatCode>
                <c:ptCount val="8"/>
                <c:pt idx="4">
                  <c:v>967.5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918376"/>
        <c:axId val="539921512"/>
      </c:lineChart>
      <c:catAx>
        <c:axId val="53991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9921512"/>
        <c:crosses val="autoZero"/>
        <c:auto val="1"/>
        <c:lblAlgn val="ctr"/>
        <c:lblOffset val="100"/>
        <c:noMultiLvlLbl val="0"/>
      </c:catAx>
      <c:valAx>
        <c:axId val="539921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918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6B: Live</a:t>
            </a:r>
            <a:r>
              <a:rPr lang="en-US" baseline="0"/>
              <a:t> Larvae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6B1</c:v>
          </c:tx>
          <c:cat>
            <c:numRef>
              <c:f>density!$S$8:$S$15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7.0</c:v>
                </c:pt>
                <c:pt idx="3">
                  <c:v>10.0</c:v>
                </c:pt>
                <c:pt idx="4">
                  <c:v>14.0</c:v>
                </c:pt>
                <c:pt idx="5">
                  <c:v>18.0</c:v>
                </c:pt>
                <c:pt idx="6">
                  <c:v>23.0</c:v>
                </c:pt>
                <c:pt idx="7">
                  <c:v>28.0</c:v>
                </c:pt>
              </c:numCache>
            </c:numRef>
          </c:cat>
          <c:val>
            <c:numRef>
              <c:f>(density!$D$33,density!$F$33,density!$H$33,density!$J$33,density!$L$33,density!$N$33,density!$P$33)</c:f>
              <c:numCache>
                <c:formatCode>General</c:formatCode>
                <c:ptCount val="7"/>
                <c:pt idx="0">
                  <c:v>3125.0</c:v>
                </c:pt>
                <c:pt idx="1">
                  <c:v>2205.0</c:v>
                </c:pt>
                <c:pt idx="2">
                  <c:v>1317.857142857143</c:v>
                </c:pt>
              </c:numCache>
            </c:numRef>
          </c:val>
          <c:smooth val="0"/>
        </c:ser>
        <c:ser>
          <c:idx val="1"/>
          <c:order val="1"/>
          <c:tx>
            <c:v>6B2</c:v>
          </c:tx>
          <c:val>
            <c:numRef>
              <c:f>(density!$B$34,density!$D$34,density!$F$34,density!$H$34,density!$J$34,density!$L$34,density!$N$34,density!$P$34)</c:f>
              <c:numCache>
                <c:formatCode>General</c:formatCode>
                <c:ptCount val="8"/>
                <c:pt idx="1">
                  <c:v>10250.0</c:v>
                </c:pt>
                <c:pt idx="2">
                  <c:v>855.0</c:v>
                </c:pt>
                <c:pt idx="3">
                  <c:v>642.8571428571429</c:v>
                </c:pt>
              </c:numCache>
            </c:numRef>
          </c:val>
          <c:smooth val="0"/>
        </c:ser>
        <c:ser>
          <c:idx val="2"/>
          <c:order val="2"/>
          <c:tx>
            <c:v>6B3</c:v>
          </c:tx>
          <c:val>
            <c:numRef>
              <c:f>(density!$B$35,density!$D$35,density!$F$35,density!$H$35,density!$J$35,density!$L$35,density!$N$35,density!$P$35)</c:f>
              <c:numCache>
                <c:formatCode>General</c:formatCode>
                <c:ptCount val="8"/>
                <c:pt idx="1">
                  <c:v>2500.0</c:v>
                </c:pt>
                <c:pt idx="2">
                  <c:v>1890.0</c:v>
                </c:pt>
                <c:pt idx="3">
                  <c:v>353.5714285714286</c:v>
                </c:pt>
                <c:pt idx="4">
                  <c:v>225.0</c:v>
                </c:pt>
                <c:pt idx="5">
                  <c:v>25</c:v>
                </c:pt>
              </c:numCache>
            </c:numRef>
          </c:val>
          <c:smooth val="0"/>
        </c:ser>
        <c:ser>
          <c:idx val="3"/>
          <c:order val="3"/>
          <c:tx>
            <c:v>6B4</c:v>
          </c:tx>
          <c:val>
            <c:numRef>
              <c:f>(density!$B$36,density!$D$36,density!$F$36,density!$H$36,density!$J$36,density!$L$36,density!$N$36,density!$P$36)</c:f>
              <c:numCache>
                <c:formatCode>General</c:formatCode>
                <c:ptCount val="8"/>
                <c:pt idx="3">
                  <c:v>417.8571428571429</c:v>
                </c:pt>
                <c:pt idx="5">
                  <c:v>183.3333333333333</c:v>
                </c:pt>
                <c:pt idx="6">
                  <c:v>15.0</c:v>
                </c:pt>
                <c:pt idx="7">
                  <c:v>3.75</c:v>
                </c:pt>
              </c:numCache>
            </c:numRef>
          </c:val>
          <c:smooth val="0"/>
        </c:ser>
        <c:ser>
          <c:idx val="4"/>
          <c:order val="4"/>
          <c:tx>
            <c:v>6B5</c:v>
          </c:tx>
          <c:val>
            <c:numRef>
              <c:f>(density!$B$37,density!$D$37,density!$F$37,density!$H$37,density!$J$37,density!$L$37,density!$N$37,density!$P$37)</c:f>
              <c:numCache>
                <c:formatCode>General</c:formatCode>
                <c:ptCount val="8"/>
                <c:pt idx="0">
                  <c:v>24833.33333333334</c:v>
                </c:pt>
              </c:numCache>
            </c:numRef>
          </c:val>
          <c:smooth val="0"/>
        </c:ser>
        <c:ser>
          <c:idx val="5"/>
          <c:order val="5"/>
          <c:tx>
            <c:v>6B6</c:v>
          </c:tx>
          <c:val>
            <c:numRef>
              <c:f>(density!$B$38,density!$D$38,density!$F$38,density!$H$38,density!$J$38,density!$L$38,density!$N$38,density!$P$38)</c:f>
              <c:numCache>
                <c:formatCode>General</c:formatCode>
                <c:ptCount val="8"/>
                <c:pt idx="0">
                  <c:v>29000.0</c:v>
                </c:pt>
                <c:pt idx="5">
                  <c:v>383.3333333333334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964376"/>
        <c:axId val="539967512"/>
      </c:lineChart>
      <c:catAx>
        <c:axId val="53996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9967512"/>
        <c:crosses val="autoZero"/>
        <c:auto val="1"/>
        <c:lblAlgn val="ctr"/>
        <c:lblOffset val="100"/>
        <c:noMultiLvlLbl val="0"/>
      </c:catAx>
      <c:valAx>
        <c:axId val="539967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964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uncalcified: day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uncalcified</c:v>
          </c:tx>
          <c:invertIfNegative val="0"/>
          <c:cat>
            <c:strRef>
              <c:f>'May 13'!$A$2:$A$17</c:f>
              <c:strCache>
                <c:ptCount val="16"/>
                <c:pt idx="0">
                  <c:v>3B1</c:v>
                </c:pt>
                <c:pt idx="1">
                  <c:v>3B1</c:v>
                </c:pt>
                <c:pt idx="2">
                  <c:v>3B2</c:v>
                </c:pt>
                <c:pt idx="3">
                  <c:v>3B2</c:v>
                </c:pt>
                <c:pt idx="4">
                  <c:v>3B3</c:v>
                </c:pt>
                <c:pt idx="5">
                  <c:v>3B3</c:v>
                </c:pt>
                <c:pt idx="6">
                  <c:v>6B1</c:v>
                </c:pt>
                <c:pt idx="7">
                  <c:v>6B1</c:v>
                </c:pt>
                <c:pt idx="8">
                  <c:v>6B2</c:v>
                </c:pt>
                <c:pt idx="9">
                  <c:v>6B2</c:v>
                </c:pt>
                <c:pt idx="10">
                  <c:v>6B3</c:v>
                </c:pt>
                <c:pt idx="11">
                  <c:v>6B3</c:v>
                </c:pt>
                <c:pt idx="12">
                  <c:v>1B1</c:v>
                </c:pt>
                <c:pt idx="13">
                  <c:v>1B1</c:v>
                </c:pt>
                <c:pt idx="14">
                  <c:v>1B2</c:v>
                </c:pt>
                <c:pt idx="15">
                  <c:v>1B2</c:v>
                </c:pt>
              </c:strCache>
            </c:strRef>
          </c:cat>
          <c:val>
            <c:numRef>
              <c:f>'May 13'!$S$2:$S$17</c:f>
              <c:numCache>
                <c:formatCode>General</c:formatCode>
                <c:ptCount val="16"/>
                <c:pt idx="0">
                  <c:v>14.8936170212766</c:v>
                </c:pt>
                <c:pt idx="1">
                  <c:v>10.20408163265306</c:v>
                </c:pt>
                <c:pt idx="2">
                  <c:v>30.0</c:v>
                </c:pt>
                <c:pt idx="3">
                  <c:v>35.71428571428572</c:v>
                </c:pt>
                <c:pt idx="4">
                  <c:v>11.76470588235294</c:v>
                </c:pt>
                <c:pt idx="5">
                  <c:v>1.96078431372549</c:v>
                </c:pt>
                <c:pt idx="6">
                  <c:v>7.142857142857142</c:v>
                </c:pt>
                <c:pt idx="7">
                  <c:v>0.0</c:v>
                </c:pt>
                <c:pt idx="8">
                  <c:v>4.347826086956521</c:v>
                </c:pt>
                <c:pt idx="9">
                  <c:v>2.777777777777777</c:v>
                </c:pt>
                <c:pt idx="10">
                  <c:v>6.25</c:v>
                </c:pt>
                <c:pt idx="11">
                  <c:v>0.0</c:v>
                </c:pt>
                <c:pt idx="14">
                  <c:v>18.51851851851852</c:v>
                </c:pt>
                <c:pt idx="15">
                  <c:v>15.55555555555556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389544"/>
        <c:axId val="535392488"/>
      </c:barChart>
      <c:catAx>
        <c:axId val="535389544"/>
        <c:scaling>
          <c:orientation val="minMax"/>
        </c:scaling>
        <c:delete val="0"/>
        <c:axPos val="b"/>
        <c:majorTickMark val="out"/>
        <c:minorTickMark val="none"/>
        <c:tickLblPos val="nextTo"/>
        <c:crossAx val="535392488"/>
        <c:crosses val="autoZero"/>
        <c:auto val="1"/>
        <c:lblAlgn val="ctr"/>
        <c:lblOffset val="100"/>
        <c:noMultiLvlLbl val="0"/>
      </c:catAx>
      <c:valAx>
        <c:axId val="535392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389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swimming</c:v>
          </c:tx>
          <c:invertIfNegative val="0"/>
          <c:cat>
            <c:strRef>
              <c:f>'May 16'!$A$2:$A$37</c:f>
              <c:strCache>
                <c:ptCount val="36"/>
                <c:pt idx="0">
                  <c:v>3A1</c:v>
                </c:pt>
                <c:pt idx="1">
                  <c:v>3A1</c:v>
                </c:pt>
                <c:pt idx="2">
                  <c:v>3A2</c:v>
                </c:pt>
                <c:pt idx="3">
                  <c:v>3A2</c:v>
                </c:pt>
                <c:pt idx="4">
                  <c:v>3A3</c:v>
                </c:pt>
                <c:pt idx="5">
                  <c:v>3A3</c:v>
                </c:pt>
                <c:pt idx="6">
                  <c:v>3B1</c:v>
                </c:pt>
                <c:pt idx="7">
                  <c:v>3B1</c:v>
                </c:pt>
                <c:pt idx="8">
                  <c:v>3B2</c:v>
                </c:pt>
                <c:pt idx="9">
                  <c:v>3B2</c:v>
                </c:pt>
                <c:pt idx="10">
                  <c:v>3B3</c:v>
                </c:pt>
                <c:pt idx="11">
                  <c:v>3B3</c:v>
                </c:pt>
                <c:pt idx="12">
                  <c:v>6A1</c:v>
                </c:pt>
                <c:pt idx="13">
                  <c:v>6A1</c:v>
                </c:pt>
                <c:pt idx="14">
                  <c:v>6A2</c:v>
                </c:pt>
                <c:pt idx="15">
                  <c:v>6A2</c:v>
                </c:pt>
                <c:pt idx="16">
                  <c:v>6A3</c:v>
                </c:pt>
                <c:pt idx="17">
                  <c:v>6A3</c:v>
                </c:pt>
                <c:pt idx="18">
                  <c:v>6B1</c:v>
                </c:pt>
                <c:pt idx="19">
                  <c:v>6B1</c:v>
                </c:pt>
                <c:pt idx="20">
                  <c:v>6B2</c:v>
                </c:pt>
                <c:pt idx="21">
                  <c:v>6B2</c:v>
                </c:pt>
                <c:pt idx="22">
                  <c:v>6B3</c:v>
                </c:pt>
                <c:pt idx="23">
                  <c:v>6B3</c:v>
                </c:pt>
                <c:pt idx="24">
                  <c:v>1A1</c:v>
                </c:pt>
                <c:pt idx="25">
                  <c:v>1A1</c:v>
                </c:pt>
                <c:pt idx="26">
                  <c:v>1A2</c:v>
                </c:pt>
                <c:pt idx="27">
                  <c:v>1A2</c:v>
                </c:pt>
                <c:pt idx="28">
                  <c:v>1A3</c:v>
                </c:pt>
                <c:pt idx="29">
                  <c:v>1A3</c:v>
                </c:pt>
                <c:pt idx="30">
                  <c:v>1B1</c:v>
                </c:pt>
                <c:pt idx="31">
                  <c:v>1B1</c:v>
                </c:pt>
                <c:pt idx="32">
                  <c:v>1B2</c:v>
                </c:pt>
                <c:pt idx="33">
                  <c:v>1B2</c:v>
                </c:pt>
                <c:pt idx="34">
                  <c:v>1B3</c:v>
                </c:pt>
                <c:pt idx="35">
                  <c:v>1B3</c:v>
                </c:pt>
              </c:strCache>
            </c:strRef>
          </c:cat>
          <c:val>
            <c:numRef>
              <c:f>'May 16'!$L$2:$L$37</c:f>
              <c:numCache>
                <c:formatCode>General</c:formatCode>
                <c:ptCount val="36"/>
                <c:pt idx="0">
                  <c:v>83.05084745762711</c:v>
                </c:pt>
                <c:pt idx="1">
                  <c:v>76.74418604651163</c:v>
                </c:pt>
                <c:pt idx="2">
                  <c:v>88.88888888888889</c:v>
                </c:pt>
                <c:pt idx="3">
                  <c:v>83.76068376068376</c:v>
                </c:pt>
                <c:pt idx="4">
                  <c:v>86.66666666666667</c:v>
                </c:pt>
                <c:pt idx="5">
                  <c:v>76.66666666666667</c:v>
                </c:pt>
                <c:pt idx="6">
                  <c:v>87.80487804878049</c:v>
                </c:pt>
                <c:pt idx="7">
                  <c:v>85.36585365853658</c:v>
                </c:pt>
                <c:pt idx="8">
                  <c:v>66.66666666666665</c:v>
                </c:pt>
                <c:pt idx="9">
                  <c:v>93.75</c:v>
                </c:pt>
                <c:pt idx="10">
                  <c:v>72.72727272727273</c:v>
                </c:pt>
                <c:pt idx="11">
                  <c:v>97.22222222222221</c:v>
                </c:pt>
                <c:pt idx="12">
                  <c:v>100.0</c:v>
                </c:pt>
                <c:pt idx="13">
                  <c:v>100.0</c:v>
                </c:pt>
                <c:pt idx="14">
                  <c:v>94.73684210526315</c:v>
                </c:pt>
                <c:pt idx="15">
                  <c:v>90.0</c:v>
                </c:pt>
                <c:pt idx="16">
                  <c:v>100.0</c:v>
                </c:pt>
                <c:pt idx="17">
                  <c:v>78.94736842105263</c:v>
                </c:pt>
                <c:pt idx="18">
                  <c:v>92.5925925925926</c:v>
                </c:pt>
                <c:pt idx="19">
                  <c:v>90.9090909090909</c:v>
                </c:pt>
                <c:pt idx="20">
                  <c:v>80.0</c:v>
                </c:pt>
                <c:pt idx="21">
                  <c:v>77.77777777777779</c:v>
                </c:pt>
                <c:pt idx="22">
                  <c:v>50.0</c:v>
                </c:pt>
                <c:pt idx="23">
                  <c:v>50.0</c:v>
                </c:pt>
                <c:pt idx="24">
                  <c:v>89.58333333333334</c:v>
                </c:pt>
                <c:pt idx="25">
                  <c:v>89.74358974358975</c:v>
                </c:pt>
                <c:pt idx="26">
                  <c:v>91.66666666666665</c:v>
                </c:pt>
                <c:pt idx="27">
                  <c:v>100.0</c:v>
                </c:pt>
                <c:pt idx="28">
                  <c:v>88.75</c:v>
                </c:pt>
                <c:pt idx="29">
                  <c:v>89.65517241379311</c:v>
                </c:pt>
                <c:pt idx="30">
                  <c:v>94.87179487179486</c:v>
                </c:pt>
                <c:pt idx="31">
                  <c:v>93.84615384615384</c:v>
                </c:pt>
                <c:pt idx="32">
                  <c:v>94.66666666666667</c:v>
                </c:pt>
                <c:pt idx="33">
                  <c:v>90.76923076923077</c:v>
                </c:pt>
                <c:pt idx="34">
                  <c:v>100.0</c:v>
                </c:pt>
                <c:pt idx="35">
                  <c:v>92.85714285714286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443368"/>
        <c:axId val="535446312"/>
      </c:barChart>
      <c:catAx>
        <c:axId val="535443368"/>
        <c:scaling>
          <c:orientation val="minMax"/>
        </c:scaling>
        <c:delete val="0"/>
        <c:axPos val="b"/>
        <c:majorTickMark val="out"/>
        <c:minorTickMark val="none"/>
        <c:tickLblPos val="nextTo"/>
        <c:crossAx val="535446312"/>
        <c:crosses val="autoZero"/>
        <c:auto val="1"/>
        <c:lblAlgn val="ctr"/>
        <c:lblOffset val="100"/>
        <c:noMultiLvlLbl val="0"/>
      </c:catAx>
      <c:valAx>
        <c:axId val="535446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443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calcified: day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calcified</c:v>
          </c:tx>
          <c:invertIfNegative val="0"/>
          <c:cat>
            <c:strRef>
              <c:f>'May 16'!$A$2:$A$37</c:f>
              <c:strCache>
                <c:ptCount val="36"/>
                <c:pt idx="0">
                  <c:v>3A1</c:v>
                </c:pt>
                <c:pt idx="1">
                  <c:v>3A1</c:v>
                </c:pt>
                <c:pt idx="2">
                  <c:v>3A2</c:v>
                </c:pt>
                <c:pt idx="3">
                  <c:v>3A2</c:v>
                </c:pt>
                <c:pt idx="4">
                  <c:v>3A3</c:v>
                </c:pt>
                <c:pt idx="5">
                  <c:v>3A3</c:v>
                </c:pt>
                <c:pt idx="6">
                  <c:v>3B1</c:v>
                </c:pt>
                <c:pt idx="7">
                  <c:v>3B1</c:v>
                </c:pt>
                <c:pt idx="8">
                  <c:v>3B2</c:v>
                </c:pt>
                <c:pt idx="9">
                  <c:v>3B2</c:v>
                </c:pt>
                <c:pt idx="10">
                  <c:v>3B3</c:v>
                </c:pt>
                <c:pt idx="11">
                  <c:v>3B3</c:v>
                </c:pt>
                <c:pt idx="12">
                  <c:v>6A1</c:v>
                </c:pt>
                <c:pt idx="13">
                  <c:v>6A1</c:v>
                </c:pt>
                <c:pt idx="14">
                  <c:v>6A2</c:v>
                </c:pt>
                <c:pt idx="15">
                  <c:v>6A2</c:v>
                </c:pt>
                <c:pt idx="16">
                  <c:v>6A3</c:v>
                </c:pt>
                <c:pt idx="17">
                  <c:v>6A3</c:v>
                </c:pt>
                <c:pt idx="18">
                  <c:v>6B1</c:v>
                </c:pt>
                <c:pt idx="19">
                  <c:v>6B1</c:v>
                </c:pt>
                <c:pt idx="20">
                  <c:v>6B2</c:v>
                </c:pt>
                <c:pt idx="21">
                  <c:v>6B2</c:v>
                </c:pt>
                <c:pt idx="22">
                  <c:v>6B3</c:v>
                </c:pt>
                <c:pt idx="23">
                  <c:v>6B3</c:v>
                </c:pt>
                <c:pt idx="24">
                  <c:v>1A1</c:v>
                </c:pt>
                <c:pt idx="25">
                  <c:v>1A1</c:v>
                </c:pt>
                <c:pt idx="26">
                  <c:v>1A2</c:v>
                </c:pt>
                <c:pt idx="27">
                  <c:v>1A2</c:v>
                </c:pt>
                <c:pt idx="28">
                  <c:v>1A3</c:v>
                </c:pt>
                <c:pt idx="29">
                  <c:v>1A3</c:v>
                </c:pt>
                <c:pt idx="30">
                  <c:v>1B1</c:v>
                </c:pt>
                <c:pt idx="31">
                  <c:v>1B1</c:v>
                </c:pt>
                <c:pt idx="32">
                  <c:v>1B2</c:v>
                </c:pt>
                <c:pt idx="33">
                  <c:v>1B2</c:v>
                </c:pt>
                <c:pt idx="34">
                  <c:v>1B3</c:v>
                </c:pt>
                <c:pt idx="35">
                  <c:v>1B3</c:v>
                </c:pt>
              </c:strCache>
            </c:strRef>
          </c:cat>
          <c:val>
            <c:numRef>
              <c:f>'May 16'!$T$2:$T$37</c:f>
              <c:numCache>
                <c:formatCode>General</c:formatCode>
                <c:ptCount val="36"/>
                <c:pt idx="0">
                  <c:v>59.32203389830507</c:v>
                </c:pt>
                <c:pt idx="1">
                  <c:v>69.76744186046511</c:v>
                </c:pt>
                <c:pt idx="2">
                  <c:v>80.8080808080808</c:v>
                </c:pt>
                <c:pt idx="3">
                  <c:v>98.29059829059828</c:v>
                </c:pt>
                <c:pt idx="4">
                  <c:v>81.66666666666667</c:v>
                </c:pt>
                <c:pt idx="5">
                  <c:v>76.66666666666667</c:v>
                </c:pt>
                <c:pt idx="6">
                  <c:v>78.04878048780488</c:v>
                </c:pt>
                <c:pt idx="7">
                  <c:v>80.4878048780488</c:v>
                </c:pt>
                <c:pt idx="8">
                  <c:v>90.47619047619048</c:v>
                </c:pt>
                <c:pt idx="9">
                  <c:v>75.0</c:v>
                </c:pt>
                <c:pt idx="10">
                  <c:v>81.81818181818183</c:v>
                </c:pt>
                <c:pt idx="11">
                  <c:v>91.66666666666665</c:v>
                </c:pt>
                <c:pt idx="12">
                  <c:v>43.75</c:v>
                </c:pt>
                <c:pt idx="13">
                  <c:v>66.66666666666665</c:v>
                </c:pt>
                <c:pt idx="14">
                  <c:v>68.42105263157894</c:v>
                </c:pt>
                <c:pt idx="15">
                  <c:v>86.66666666666667</c:v>
                </c:pt>
                <c:pt idx="16">
                  <c:v>88.23529411764705</c:v>
                </c:pt>
                <c:pt idx="17">
                  <c:v>94.73684210526315</c:v>
                </c:pt>
                <c:pt idx="18">
                  <c:v>92.5925925925926</c:v>
                </c:pt>
                <c:pt idx="19">
                  <c:v>100.0</c:v>
                </c:pt>
                <c:pt idx="20">
                  <c:v>80.0</c:v>
                </c:pt>
                <c:pt idx="21">
                  <c:v>44.44444444444444</c:v>
                </c:pt>
                <c:pt idx="22">
                  <c:v>58.33333333333334</c:v>
                </c:pt>
                <c:pt idx="23">
                  <c:v>77.77777777777779</c:v>
                </c:pt>
                <c:pt idx="24">
                  <c:v>66.66666666666665</c:v>
                </c:pt>
                <c:pt idx="25">
                  <c:v>53.84615384615384</c:v>
                </c:pt>
                <c:pt idx="26">
                  <c:v>61.11111111111111</c:v>
                </c:pt>
                <c:pt idx="27">
                  <c:v>58.33333333333334</c:v>
                </c:pt>
                <c:pt idx="28">
                  <c:v>40.0</c:v>
                </c:pt>
                <c:pt idx="29">
                  <c:v>44.82758620689656</c:v>
                </c:pt>
                <c:pt idx="30">
                  <c:v>44.87179487179488</c:v>
                </c:pt>
                <c:pt idx="31">
                  <c:v>56.92307692307692</c:v>
                </c:pt>
                <c:pt idx="32">
                  <c:v>50.66666666666667</c:v>
                </c:pt>
                <c:pt idx="33">
                  <c:v>43.07692307692308</c:v>
                </c:pt>
                <c:pt idx="34">
                  <c:v>62.96296296296296</c:v>
                </c:pt>
                <c:pt idx="35">
                  <c:v>69.04761904761905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474408"/>
        <c:axId val="535477352"/>
      </c:barChart>
      <c:catAx>
        <c:axId val="535474408"/>
        <c:scaling>
          <c:orientation val="minMax"/>
        </c:scaling>
        <c:delete val="0"/>
        <c:axPos val="b"/>
        <c:majorTickMark val="out"/>
        <c:minorTickMark val="none"/>
        <c:tickLblPos val="nextTo"/>
        <c:crossAx val="535477352"/>
        <c:crosses val="autoZero"/>
        <c:auto val="1"/>
        <c:lblAlgn val="ctr"/>
        <c:lblOffset val="100"/>
        <c:noMultiLvlLbl val="0"/>
      </c:catAx>
      <c:valAx>
        <c:axId val="535477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474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part calcified: day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part calcified</c:v>
          </c:tx>
          <c:invertIfNegative val="0"/>
          <c:cat>
            <c:strRef>
              <c:f>'May 16'!$A$2:$A$37</c:f>
              <c:strCache>
                <c:ptCount val="36"/>
                <c:pt idx="0">
                  <c:v>3A1</c:v>
                </c:pt>
                <c:pt idx="1">
                  <c:v>3A1</c:v>
                </c:pt>
                <c:pt idx="2">
                  <c:v>3A2</c:v>
                </c:pt>
                <c:pt idx="3">
                  <c:v>3A2</c:v>
                </c:pt>
                <c:pt idx="4">
                  <c:v>3A3</c:v>
                </c:pt>
                <c:pt idx="5">
                  <c:v>3A3</c:v>
                </c:pt>
                <c:pt idx="6">
                  <c:v>3B1</c:v>
                </c:pt>
                <c:pt idx="7">
                  <c:v>3B1</c:v>
                </c:pt>
                <c:pt idx="8">
                  <c:v>3B2</c:v>
                </c:pt>
                <c:pt idx="9">
                  <c:v>3B2</c:v>
                </c:pt>
                <c:pt idx="10">
                  <c:v>3B3</c:v>
                </c:pt>
                <c:pt idx="11">
                  <c:v>3B3</c:v>
                </c:pt>
                <c:pt idx="12">
                  <c:v>6A1</c:v>
                </c:pt>
                <c:pt idx="13">
                  <c:v>6A1</c:v>
                </c:pt>
                <c:pt idx="14">
                  <c:v>6A2</c:v>
                </c:pt>
                <c:pt idx="15">
                  <c:v>6A2</c:v>
                </c:pt>
                <c:pt idx="16">
                  <c:v>6A3</c:v>
                </c:pt>
                <c:pt idx="17">
                  <c:v>6A3</c:v>
                </c:pt>
                <c:pt idx="18">
                  <c:v>6B1</c:v>
                </c:pt>
                <c:pt idx="19">
                  <c:v>6B1</c:v>
                </c:pt>
                <c:pt idx="20">
                  <c:v>6B2</c:v>
                </c:pt>
                <c:pt idx="21">
                  <c:v>6B2</c:v>
                </c:pt>
                <c:pt idx="22">
                  <c:v>6B3</c:v>
                </c:pt>
                <c:pt idx="23">
                  <c:v>6B3</c:v>
                </c:pt>
                <c:pt idx="24">
                  <c:v>1A1</c:v>
                </c:pt>
                <c:pt idx="25">
                  <c:v>1A1</c:v>
                </c:pt>
                <c:pt idx="26">
                  <c:v>1A2</c:v>
                </c:pt>
                <c:pt idx="27">
                  <c:v>1A2</c:v>
                </c:pt>
                <c:pt idx="28">
                  <c:v>1A3</c:v>
                </c:pt>
                <c:pt idx="29">
                  <c:v>1A3</c:v>
                </c:pt>
                <c:pt idx="30">
                  <c:v>1B1</c:v>
                </c:pt>
                <c:pt idx="31">
                  <c:v>1B1</c:v>
                </c:pt>
                <c:pt idx="32">
                  <c:v>1B2</c:v>
                </c:pt>
                <c:pt idx="33">
                  <c:v>1B2</c:v>
                </c:pt>
                <c:pt idx="34">
                  <c:v>1B3</c:v>
                </c:pt>
                <c:pt idx="35">
                  <c:v>1B3</c:v>
                </c:pt>
              </c:strCache>
            </c:strRef>
          </c:cat>
          <c:val>
            <c:numRef>
              <c:f>'May 16'!$U$2:$U$37</c:f>
              <c:numCache>
                <c:formatCode>General</c:formatCode>
                <c:ptCount val="36"/>
                <c:pt idx="0">
                  <c:v>40.67796610169492</c:v>
                </c:pt>
                <c:pt idx="1">
                  <c:v>30.23255813953488</c:v>
                </c:pt>
                <c:pt idx="2">
                  <c:v>18.18181818181818</c:v>
                </c:pt>
                <c:pt idx="3">
                  <c:v>1.709401709401709</c:v>
                </c:pt>
                <c:pt idx="4">
                  <c:v>18.33333333333333</c:v>
                </c:pt>
                <c:pt idx="5">
                  <c:v>23.33333333333333</c:v>
                </c:pt>
                <c:pt idx="6">
                  <c:v>21.95121951219512</c:v>
                </c:pt>
                <c:pt idx="7">
                  <c:v>19.51219512195122</c:v>
                </c:pt>
                <c:pt idx="8">
                  <c:v>9.523809523809523</c:v>
                </c:pt>
                <c:pt idx="9">
                  <c:v>25.0</c:v>
                </c:pt>
                <c:pt idx="10">
                  <c:v>18.18181818181818</c:v>
                </c:pt>
                <c:pt idx="11">
                  <c:v>8.333333333333332</c:v>
                </c:pt>
                <c:pt idx="12">
                  <c:v>43.75</c:v>
                </c:pt>
                <c:pt idx="13">
                  <c:v>33.33333333333333</c:v>
                </c:pt>
                <c:pt idx="14">
                  <c:v>31.57894736842105</c:v>
                </c:pt>
                <c:pt idx="15">
                  <c:v>13.33333333333333</c:v>
                </c:pt>
                <c:pt idx="16">
                  <c:v>11.76470588235294</c:v>
                </c:pt>
                <c:pt idx="17">
                  <c:v>5.263157894736842</c:v>
                </c:pt>
                <c:pt idx="18">
                  <c:v>3.703703703703703</c:v>
                </c:pt>
                <c:pt idx="19">
                  <c:v>0.0</c:v>
                </c:pt>
                <c:pt idx="20">
                  <c:v>20.0</c:v>
                </c:pt>
                <c:pt idx="21">
                  <c:v>55.55555555555556</c:v>
                </c:pt>
                <c:pt idx="22">
                  <c:v>33.33333333333333</c:v>
                </c:pt>
                <c:pt idx="23">
                  <c:v>22.22222222222222</c:v>
                </c:pt>
                <c:pt idx="24">
                  <c:v>33.33333333333333</c:v>
                </c:pt>
                <c:pt idx="25">
                  <c:v>46.15384615384615</c:v>
                </c:pt>
                <c:pt idx="26">
                  <c:v>38.8888888888889</c:v>
                </c:pt>
                <c:pt idx="27">
                  <c:v>41.66666666666667</c:v>
                </c:pt>
                <c:pt idx="28">
                  <c:v>60.0</c:v>
                </c:pt>
                <c:pt idx="29">
                  <c:v>51.72413793103448</c:v>
                </c:pt>
                <c:pt idx="30">
                  <c:v>42.30769230769231</c:v>
                </c:pt>
                <c:pt idx="31">
                  <c:v>43.07692307692308</c:v>
                </c:pt>
                <c:pt idx="32">
                  <c:v>48.0</c:v>
                </c:pt>
                <c:pt idx="33">
                  <c:v>55.38461538461539</c:v>
                </c:pt>
                <c:pt idx="34">
                  <c:v>35.18518518518518</c:v>
                </c:pt>
                <c:pt idx="35">
                  <c:v>28.57142857142857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03960"/>
        <c:axId val="535506904"/>
      </c:barChart>
      <c:catAx>
        <c:axId val="535503960"/>
        <c:scaling>
          <c:orientation val="minMax"/>
        </c:scaling>
        <c:delete val="0"/>
        <c:axPos val="b"/>
        <c:majorTickMark val="out"/>
        <c:minorTickMark val="none"/>
        <c:tickLblPos val="nextTo"/>
        <c:crossAx val="535506904"/>
        <c:crosses val="autoZero"/>
        <c:auto val="1"/>
        <c:lblAlgn val="ctr"/>
        <c:lblOffset val="100"/>
        <c:noMultiLvlLbl val="0"/>
      </c:catAx>
      <c:valAx>
        <c:axId val="535506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503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uncalcified: day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uncalcified</c:v>
          </c:tx>
          <c:invertIfNegative val="0"/>
          <c:cat>
            <c:strRef>
              <c:f>'May 16'!$A$2:$A$37</c:f>
              <c:strCache>
                <c:ptCount val="36"/>
                <c:pt idx="0">
                  <c:v>3A1</c:v>
                </c:pt>
                <c:pt idx="1">
                  <c:v>3A1</c:v>
                </c:pt>
                <c:pt idx="2">
                  <c:v>3A2</c:v>
                </c:pt>
                <c:pt idx="3">
                  <c:v>3A2</c:v>
                </c:pt>
                <c:pt idx="4">
                  <c:v>3A3</c:v>
                </c:pt>
                <c:pt idx="5">
                  <c:v>3A3</c:v>
                </c:pt>
                <c:pt idx="6">
                  <c:v>3B1</c:v>
                </c:pt>
                <c:pt idx="7">
                  <c:v>3B1</c:v>
                </c:pt>
                <c:pt idx="8">
                  <c:v>3B2</c:v>
                </c:pt>
                <c:pt idx="9">
                  <c:v>3B2</c:v>
                </c:pt>
                <c:pt idx="10">
                  <c:v>3B3</c:v>
                </c:pt>
                <c:pt idx="11">
                  <c:v>3B3</c:v>
                </c:pt>
                <c:pt idx="12">
                  <c:v>6A1</c:v>
                </c:pt>
                <c:pt idx="13">
                  <c:v>6A1</c:v>
                </c:pt>
                <c:pt idx="14">
                  <c:v>6A2</c:v>
                </c:pt>
                <c:pt idx="15">
                  <c:v>6A2</c:v>
                </c:pt>
                <c:pt idx="16">
                  <c:v>6A3</c:v>
                </c:pt>
                <c:pt idx="17">
                  <c:v>6A3</c:v>
                </c:pt>
                <c:pt idx="18">
                  <c:v>6B1</c:v>
                </c:pt>
                <c:pt idx="19">
                  <c:v>6B1</c:v>
                </c:pt>
                <c:pt idx="20">
                  <c:v>6B2</c:v>
                </c:pt>
                <c:pt idx="21">
                  <c:v>6B2</c:v>
                </c:pt>
                <c:pt idx="22">
                  <c:v>6B3</c:v>
                </c:pt>
                <c:pt idx="23">
                  <c:v>6B3</c:v>
                </c:pt>
                <c:pt idx="24">
                  <c:v>1A1</c:v>
                </c:pt>
                <c:pt idx="25">
                  <c:v>1A1</c:v>
                </c:pt>
                <c:pt idx="26">
                  <c:v>1A2</c:v>
                </c:pt>
                <c:pt idx="27">
                  <c:v>1A2</c:v>
                </c:pt>
                <c:pt idx="28">
                  <c:v>1A3</c:v>
                </c:pt>
                <c:pt idx="29">
                  <c:v>1A3</c:v>
                </c:pt>
                <c:pt idx="30">
                  <c:v>1B1</c:v>
                </c:pt>
                <c:pt idx="31">
                  <c:v>1B1</c:v>
                </c:pt>
                <c:pt idx="32">
                  <c:v>1B2</c:v>
                </c:pt>
                <c:pt idx="33">
                  <c:v>1B2</c:v>
                </c:pt>
                <c:pt idx="34">
                  <c:v>1B3</c:v>
                </c:pt>
                <c:pt idx="35">
                  <c:v>1B3</c:v>
                </c:pt>
              </c:strCache>
            </c:strRef>
          </c:cat>
          <c:val>
            <c:numRef>
              <c:f>'May 16'!$V$2:$V$37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1.01010101010101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12.5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3.703703703703703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8.333333333333332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3.448275862068965</c:v>
                </c:pt>
                <c:pt idx="30">
                  <c:v>12.82051282051282</c:v>
                </c:pt>
                <c:pt idx="31">
                  <c:v>0.0</c:v>
                </c:pt>
                <c:pt idx="32">
                  <c:v>1.333333333333333</c:v>
                </c:pt>
                <c:pt idx="33">
                  <c:v>1.538461538461539</c:v>
                </c:pt>
                <c:pt idx="34">
                  <c:v>1.851851851851852</c:v>
                </c:pt>
                <c:pt idx="35">
                  <c:v>2.380952380952381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33192"/>
        <c:axId val="535536136"/>
      </c:barChart>
      <c:catAx>
        <c:axId val="535533192"/>
        <c:scaling>
          <c:orientation val="minMax"/>
        </c:scaling>
        <c:delete val="0"/>
        <c:axPos val="b"/>
        <c:majorTickMark val="out"/>
        <c:minorTickMark val="none"/>
        <c:tickLblPos val="nextTo"/>
        <c:crossAx val="535536136"/>
        <c:crosses val="autoZero"/>
        <c:auto val="1"/>
        <c:lblAlgn val="ctr"/>
        <c:lblOffset val="100"/>
        <c:noMultiLvlLbl val="0"/>
      </c:catAx>
      <c:valAx>
        <c:axId val="535536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533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6" Type="http://schemas.openxmlformats.org/officeDocument/2006/relationships/chart" Target="../charts/chart11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4" Type="http://schemas.openxmlformats.org/officeDocument/2006/relationships/chart" Target="../charts/chart15.xml"/><Relationship Id="rId5" Type="http://schemas.openxmlformats.org/officeDocument/2006/relationships/chart" Target="../charts/chart16.xml"/><Relationship Id="rId6" Type="http://schemas.openxmlformats.org/officeDocument/2006/relationships/chart" Target="../charts/chart17.xml"/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4" Type="http://schemas.openxmlformats.org/officeDocument/2006/relationships/chart" Target="../charts/chart21.xml"/><Relationship Id="rId5" Type="http://schemas.openxmlformats.org/officeDocument/2006/relationships/chart" Target="../charts/chart22.xml"/><Relationship Id="rId6" Type="http://schemas.openxmlformats.org/officeDocument/2006/relationships/chart" Target="../charts/chart23.xml"/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4" Type="http://schemas.openxmlformats.org/officeDocument/2006/relationships/chart" Target="../charts/chart27.xml"/><Relationship Id="rId5" Type="http://schemas.openxmlformats.org/officeDocument/2006/relationships/chart" Target="../charts/chart28.xml"/><Relationship Id="rId6" Type="http://schemas.openxmlformats.org/officeDocument/2006/relationships/chart" Target="../charts/chart29.xml"/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4" Type="http://schemas.openxmlformats.org/officeDocument/2006/relationships/chart" Target="../charts/chart33.xml"/><Relationship Id="rId5" Type="http://schemas.openxmlformats.org/officeDocument/2006/relationships/chart" Target="../charts/chart34.xml"/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4" Type="http://schemas.openxmlformats.org/officeDocument/2006/relationships/chart" Target="../charts/chart38.xml"/><Relationship Id="rId5" Type="http://schemas.openxmlformats.org/officeDocument/2006/relationships/chart" Target="../charts/chart39.xml"/><Relationship Id="rId1" Type="http://schemas.openxmlformats.org/officeDocument/2006/relationships/chart" Target="../charts/chart35.xml"/><Relationship Id="rId2" Type="http://schemas.openxmlformats.org/officeDocument/2006/relationships/chart" Target="../charts/chart3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4" Type="http://schemas.openxmlformats.org/officeDocument/2006/relationships/chart" Target="../charts/chart43.xml"/><Relationship Id="rId5" Type="http://schemas.openxmlformats.org/officeDocument/2006/relationships/chart" Target="../charts/chart44.xml"/><Relationship Id="rId6" Type="http://schemas.openxmlformats.org/officeDocument/2006/relationships/chart" Target="../charts/chart45.xml"/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</xdr:row>
      <xdr:rowOff>88900</xdr:rowOff>
    </xdr:from>
    <xdr:to>
      <xdr:col>5</xdr:col>
      <xdr:colOff>635000</xdr:colOff>
      <xdr:row>30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20</xdr:row>
      <xdr:rowOff>114300</xdr:rowOff>
    </xdr:from>
    <xdr:to>
      <xdr:col>5</xdr:col>
      <xdr:colOff>698500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203200</xdr:colOff>
      <xdr:row>20</xdr:row>
      <xdr:rowOff>101600</xdr:rowOff>
    </xdr:from>
    <xdr:to>
      <xdr:col>14</xdr:col>
      <xdr:colOff>647700</xdr:colOff>
      <xdr:row>34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20</xdr:col>
      <xdr:colOff>444500</xdr:colOff>
      <xdr:row>34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26</xdr:col>
      <xdr:colOff>444500</xdr:colOff>
      <xdr:row>35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62</xdr:row>
      <xdr:rowOff>0</xdr:rowOff>
    </xdr:from>
    <xdr:to>
      <xdr:col>10</xdr:col>
      <xdr:colOff>381000</xdr:colOff>
      <xdr:row>76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17</xdr:col>
      <xdr:colOff>12700</xdr:colOff>
      <xdr:row>77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63</xdr:row>
      <xdr:rowOff>0</xdr:rowOff>
    </xdr:from>
    <xdr:to>
      <xdr:col>22</xdr:col>
      <xdr:colOff>508000</xdr:colOff>
      <xdr:row>77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62</xdr:row>
      <xdr:rowOff>0</xdr:rowOff>
    </xdr:from>
    <xdr:to>
      <xdr:col>29</xdr:col>
      <xdr:colOff>266700</xdr:colOff>
      <xdr:row>76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62</xdr:row>
      <xdr:rowOff>0</xdr:rowOff>
    </xdr:from>
    <xdr:to>
      <xdr:col>35</xdr:col>
      <xdr:colOff>444500</xdr:colOff>
      <xdr:row>76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62</xdr:row>
      <xdr:rowOff>0</xdr:rowOff>
    </xdr:from>
    <xdr:to>
      <xdr:col>41</xdr:col>
      <xdr:colOff>444500</xdr:colOff>
      <xdr:row>76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7</xdr:col>
      <xdr:colOff>444500</xdr:colOff>
      <xdr:row>64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50</xdr:row>
      <xdr:rowOff>0</xdr:rowOff>
    </xdr:from>
    <xdr:to>
      <xdr:col>15</xdr:col>
      <xdr:colOff>444500</xdr:colOff>
      <xdr:row>64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50</xdr:row>
      <xdr:rowOff>0</xdr:rowOff>
    </xdr:from>
    <xdr:to>
      <xdr:col>22</xdr:col>
      <xdr:colOff>444500</xdr:colOff>
      <xdr:row>64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50</xdr:row>
      <xdr:rowOff>0</xdr:rowOff>
    </xdr:from>
    <xdr:to>
      <xdr:col>28</xdr:col>
      <xdr:colOff>444500</xdr:colOff>
      <xdr:row>64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50</xdr:row>
      <xdr:rowOff>0</xdr:rowOff>
    </xdr:from>
    <xdr:to>
      <xdr:col>34</xdr:col>
      <xdr:colOff>444500</xdr:colOff>
      <xdr:row>64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0</xdr:colOff>
      <xdr:row>50</xdr:row>
      <xdr:rowOff>0</xdr:rowOff>
    </xdr:from>
    <xdr:to>
      <xdr:col>40</xdr:col>
      <xdr:colOff>444500</xdr:colOff>
      <xdr:row>64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7</xdr:col>
      <xdr:colOff>444500</xdr:colOff>
      <xdr:row>50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36</xdr:row>
      <xdr:rowOff>0</xdr:rowOff>
    </xdr:from>
    <xdr:to>
      <xdr:col>15</xdr:col>
      <xdr:colOff>444500</xdr:colOff>
      <xdr:row>50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36</xdr:row>
      <xdr:rowOff>0</xdr:rowOff>
    </xdr:from>
    <xdr:to>
      <xdr:col>22</xdr:col>
      <xdr:colOff>444500</xdr:colOff>
      <xdr:row>50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36</xdr:row>
      <xdr:rowOff>0</xdr:rowOff>
    </xdr:from>
    <xdr:to>
      <xdr:col>28</xdr:col>
      <xdr:colOff>444500</xdr:colOff>
      <xdr:row>50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36</xdr:row>
      <xdr:rowOff>0</xdr:rowOff>
    </xdr:from>
    <xdr:to>
      <xdr:col>34</xdr:col>
      <xdr:colOff>444500</xdr:colOff>
      <xdr:row>50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0</xdr:colOff>
      <xdr:row>36</xdr:row>
      <xdr:rowOff>0</xdr:rowOff>
    </xdr:from>
    <xdr:to>
      <xdr:col>40</xdr:col>
      <xdr:colOff>444500</xdr:colOff>
      <xdr:row>50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37</xdr:row>
      <xdr:rowOff>165100</xdr:rowOff>
    </xdr:from>
    <xdr:to>
      <xdr:col>7</xdr:col>
      <xdr:colOff>698500</xdr:colOff>
      <xdr:row>52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444500</xdr:colOff>
      <xdr:row>52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38</xdr:row>
      <xdr:rowOff>0</xdr:rowOff>
    </xdr:from>
    <xdr:to>
      <xdr:col>23</xdr:col>
      <xdr:colOff>444500</xdr:colOff>
      <xdr:row>52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38</xdr:row>
      <xdr:rowOff>0</xdr:rowOff>
    </xdr:from>
    <xdr:to>
      <xdr:col>29</xdr:col>
      <xdr:colOff>444500</xdr:colOff>
      <xdr:row>52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114300</xdr:colOff>
      <xdr:row>38</xdr:row>
      <xdr:rowOff>0</xdr:rowOff>
    </xdr:from>
    <xdr:to>
      <xdr:col>35</xdr:col>
      <xdr:colOff>558800</xdr:colOff>
      <xdr:row>52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38</xdr:row>
      <xdr:rowOff>0</xdr:rowOff>
    </xdr:from>
    <xdr:to>
      <xdr:col>46</xdr:col>
      <xdr:colOff>635000</xdr:colOff>
      <xdr:row>66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30</xdr:row>
      <xdr:rowOff>63500</xdr:rowOff>
    </xdr:from>
    <xdr:to>
      <xdr:col>7</xdr:col>
      <xdr:colOff>571500</xdr:colOff>
      <xdr:row>44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88900</xdr:colOff>
      <xdr:row>30</xdr:row>
      <xdr:rowOff>50800</xdr:rowOff>
    </xdr:from>
    <xdr:to>
      <xdr:col>15</xdr:col>
      <xdr:colOff>533400</xdr:colOff>
      <xdr:row>44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30</xdr:row>
      <xdr:rowOff>0</xdr:rowOff>
    </xdr:from>
    <xdr:to>
      <xdr:col>22</xdr:col>
      <xdr:colOff>444500</xdr:colOff>
      <xdr:row>44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736600</xdr:colOff>
      <xdr:row>28</xdr:row>
      <xdr:rowOff>152400</xdr:rowOff>
    </xdr:from>
    <xdr:to>
      <xdr:col>28</xdr:col>
      <xdr:colOff>355600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30</xdr:row>
      <xdr:rowOff>0</xdr:rowOff>
    </xdr:from>
    <xdr:to>
      <xdr:col>34</xdr:col>
      <xdr:colOff>444500</xdr:colOff>
      <xdr:row>44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7</xdr:col>
      <xdr:colOff>444500</xdr:colOff>
      <xdr:row>61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15</xdr:col>
      <xdr:colOff>444500</xdr:colOff>
      <xdr:row>61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47</xdr:row>
      <xdr:rowOff>0</xdr:rowOff>
    </xdr:from>
    <xdr:to>
      <xdr:col>22</xdr:col>
      <xdr:colOff>444500</xdr:colOff>
      <xdr:row>61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609600</xdr:colOff>
      <xdr:row>47</xdr:row>
      <xdr:rowOff>12700</xdr:rowOff>
    </xdr:from>
    <xdr:to>
      <xdr:col>27</xdr:col>
      <xdr:colOff>228600</xdr:colOff>
      <xdr:row>61</xdr:row>
      <xdr:rowOff>88900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47</xdr:row>
      <xdr:rowOff>0</xdr:rowOff>
    </xdr:from>
    <xdr:to>
      <xdr:col>34</xdr:col>
      <xdr:colOff>444500</xdr:colOff>
      <xdr:row>61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5</xdr:col>
      <xdr:colOff>444500</xdr:colOff>
      <xdr:row>55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11</xdr:col>
      <xdr:colOff>444500</xdr:colOff>
      <xdr:row>55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635000</xdr:colOff>
      <xdr:row>41</xdr:row>
      <xdr:rowOff>12700</xdr:rowOff>
    </xdr:from>
    <xdr:to>
      <xdr:col>17</xdr:col>
      <xdr:colOff>254000</xdr:colOff>
      <xdr:row>55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41</xdr:row>
      <xdr:rowOff>0</xdr:rowOff>
    </xdr:from>
    <xdr:to>
      <xdr:col>23</xdr:col>
      <xdr:colOff>444500</xdr:colOff>
      <xdr:row>55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41</xdr:row>
      <xdr:rowOff>0</xdr:rowOff>
    </xdr:from>
    <xdr:to>
      <xdr:col>29</xdr:col>
      <xdr:colOff>444500</xdr:colOff>
      <xdr:row>55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0</xdr:colOff>
      <xdr:row>41</xdr:row>
      <xdr:rowOff>0</xdr:rowOff>
    </xdr:from>
    <xdr:to>
      <xdr:col>35</xdr:col>
      <xdr:colOff>444500</xdr:colOff>
      <xdr:row>55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K12" sqref="K12:K13"/>
    </sheetView>
  </sheetViews>
  <sheetFormatPr baseColWidth="10" defaultRowHeight="15" x14ac:dyDescent="0"/>
  <sheetData>
    <row r="1" spans="1:16">
      <c r="A1" t="s">
        <v>0</v>
      </c>
      <c r="B1" t="s">
        <v>174</v>
      </c>
      <c r="C1" t="s">
        <v>175</v>
      </c>
      <c r="D1" t="s">
        <v>122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204</v>
      </c>
      <c r="K1" t="s">
        <v>126</v>
      </c>
      <c r="L1" t="s">
        <v>189</v>
      </c>
      <c r="M1" t="s">
        <v>187</v>
      </c>
      <c r="N1" t="s">
        <v>6</v>
      </c>
      <c r="P1" t="s">
        <v>7</v>
      </c>
    </row>
    <row r="2" spans="1:16">
      <c r="A2" t="s">
        <v>15</v>
      </c>
      <c r="B2">
        <f>45000*((I2-F2)/75)</f>
        <v>35400</v>
      </c>
      <c r="C2">
        <f>45000*(I2/75)</f>
        <v>35400</v>
      </c>
      <c r="D2">
        <v>280</v>
      </c>
      <c r="E2">
        <v>25</v>
      </c>
      <c r="F2">
        <v>0</v>
      </c>
      <c r="G2">
        <v>0</v>
      </c>
      <c r="H2">
        <v>0</v>
      </c>
      <c r="I2">
        <v>59</v>
      </c>
      <c r="J2">
        <f>I2-H2</f>
        <v>59</v>
      </c>
      <c r="K2">
        <f>((J2-G2-F2)/J2)*100</f>
        <v>100</v>
      </c>
      <c r="L2">
        <f>(G2/J2)*100</f>
        <v>0</v>
      </c>
      <c r="M2">
        <f>(F2/J2)*100</f>
        <v>0</v>
      </c>
      <c r="N2" t="s">
        <v>13</v>
      </c>
      <c r="P2" t="s">
        <v>8</v>
      </c>
    </row>
    <row r="3" spans="1:16">
      <c r="A3" t="s">
        <v>15</v>
      </c>
      <c r="B3">
        <f t="shared" ref="B3:B9" si="0">45000*((I3-F3)/75)</f>
        <v>40200</v>
      </c>
      <c r="C3">
        <f t="shared" ref="C3:C9" si="1">45000*(I3/75)</f>
        <v>40200</v>
      </c>
      <c r="D3">
        <v>280</v>
      </c>
      <c r="E3">
        <v>25</v>
      </c>
      <c r="F3">
        <v>0</v>
      </c>
      <c r="G3">
        <v>0</v>
      </c>
      <c r="H3">
        <v>0</v>
      </c>
      <c r="I3">
        <v>67</v>
      </c>
      <c r="J3">
        <f t="shared" ref="J3:J13" si="2">I3-H3</f>
        <v>67</v>
      </c>
      <c r="K3">
        <f t="shared" ref="K3:K13" si="3">((J3-G3-F3)/J3)*100</f>
        <v>100</v>
      </c>
      <c r="L3">
        <f t="shared" ref="L3:L13" si="4">(G3/J3)*100</f>
        <v>0</v>
      </c>
      <c r="M3">
        <f t="shared" ref="M3:M13" si="5">(F3/J3)*100</f>
        <v>0</v>
      </c>
      <c r="P3" t="s">
        <v>14</v>
      </c>
    </row>
    <row r="4" spans="1:16">
      <c r="A4" t="s">
        <v>18</v>
      </c>
      <c r="B4">
        <f t="shared" si="0"/>
        <v>40800</v>
      </c>
      <c r="C4">
        <f t="shared" si="1"/>
        <v>40800</v>
      </c>
      <c r="D4">
        <v>280</v>
      </c>
      <c r="E4">
        <v>25</v>
      </c>
      <c r="F4">
        <v>0</v>
      </c>
      <c r="G4">
        <v>1</v>
      </c>
      <c r="H4">
        <v>0</v>
      </c>
      <c r="I4">
        <v>68</v>
      </c>
      <c r="J4">
        <f t="shared" si="2"/>
        <v>68</v>
      </c>
      <c r="K4">
        <f t="shared" si="3"/>
        <v>98.529411764705884</v>
      </c>
      <c r="L4">
        <f t="shared" si="4"/>
        <v>1.4705882352941175</v>
      </c>
      <c r="M4">
        <f t="shared" si="5"/>
        <v>0</v>
      </c>
      <c r="P4" t="s">
        <v>19</v>
      </c>
    </row>
    <row r="5" spans="1:16">
      <c r="A5" t="s">
        <v>18</v>
      </c>
      <c r="B5">
        <f t="shared" si="0"/>
        <v>53400.000000000007</v>
      </c>
      <c r="C5">
        <f t="shared" si="1"/>
        <v>53400.000000000007</v>
      </c>
      <c r="D5">
        <v>280</v>
      </c>
      <c r="E5">
        <v>25</v>
      </c>
      <c r="F5">
        <v>0</v>
      </c>
      <c r="G5">
        <v>0</v>
      </c>
      <c r="H5">
        <v>0</v>
      </c>
      <c r="I5">
        <v>89</v>
      </c>
      <c r="J5">
        <f t="shared" si="2"/>
        <v>89</v>
      </c>
      <c r="K5">
        <f t="shared" si="3"/>
        <v>100</v>
      </c>
      <c r="L5">
        <f t="shared" si="4"/>
        <v>0</v>
      </c>
      <c r="M5">
        <f t="shared" si="5"/>
        <v>0</v>
      </c>
      <c r="P5" t="s">
        <v>24</v>
      </c>
    </row>
    <row r="6" spans="1:16">
      <c r="A6" t="s">
        <v>16</v>
      </c>
      <c r="B6">
        <f t="shared" si="0"/>
        <v>39600</v>
      </c>
      <c r="C6">
        <f t="shared" si="1"/>
        <v>39600</v>
      </c>
      <c r="D6">
        <v>400</v>
      </c>
      <c r="E6">
        <v>25</v>
      </c>
      <c r="F6">
        <v>0</v>
      </c>
      <c r="G6">
        <v>0</v>
      </c>
      <c r="H6">
        <v>2</v>
      </c>
      <c r="I6">
        <v>66</v>
      </c>
      <c r="J6">
        <f t="shared" si="2"/>
        <v>64</v>
      </c>
      <c r="K6">
        <f t="shared" si="3"/>
        <v>100</v>
      </c>
      <c r="L6">
        <f t="shared" si="4"/>
        <v>0</v>
      </c>
      <c r="M6">
        <f t="shared" si="5"/>
        <v>0</v>
      </c>
    </row>
    <row r="7" spans="1:16">
      <c r="A7" t="s">
        <v>16</v>
      </c>
      <c r="B7">
        <f t="shared" si="0"/>
        <v>49800</v>
      </c>
      <c r="C7">
        <f t="shared" si="1"/>
        <v>49800</v>
      </c>
      <c r="D7">
        <v>400</v>
      </c>
      <c r="E7">
        <v>25</v>
      </c>
      <c r="F7">
        <v>0</v>
      </c>
      <c r="G7">
        <v>0</v>
      </c>
      <c r="H7">
        <v>2</v>
      </c>
      <c r="I7">
        <v>83</v>
      </c>
      <c r="J7">
        <f t="shared" si="2"/>
        <v>81</v>
      </c>
      <c r="K7">
        <f t="shared" si="3"/>
        <v>100</v>
      </c>
      <c r="L7">
        <f t="shared" si="4"/>
        <v>0</v>
      </c>
      <c r="M7">
        <f t="shared" si="5"/>
        <v>0</v>
      </c>
    </row>
    <row r="8" spans="1:16">
      <c r="A8" t="s">
        <v>17</v>
      </c>
      <c r="B8">
        <f t="shared" si="0"/>
        <v>43200</v>
      </c>
      <c r="C8">
        <f t="shared" si="1"/>
        <v>43800</v>
      </c>
      <c r="D8">
        <v>400</v>
      </c>
      <c r="E8">
        <v>25</v>
      </c>
      <c r="F8">
        <v>1</v>
      </c>
      <c r="G8">
        <v>1</v>
      </c>
      <c r="H8">
        <v>1</v>
      </c>
      <c r="I8">
        <v>73</v>
      </c>
      <c r="J8">
        <f t="shared" si="2"/>
        <v>72</v>
      </c>
      <c r="K8">
        <f t="shared" si="3"/>
        <v>97.222222222222214</v>
      </c>
      <c r="L8">
        <f t="shared" si="4"/>
        <v>1.3888888888888888</v>
      </c>
      <c r="M8">
        <f t="shared" si="5"/>
        <v>1.3888888888888888</v>
      </c>
    </row>
    <row r="9" spans="1:16">
      <c r="A9" t="s">
        <v>17</v>
      </c>
      <c r="B9">
        <f t="shared" si="0"/>
        <v>61200.000000000007</v>
      </c>
      <c r="C9">
        <f t="shared" si="1"/>
        <v>61200.000000000007</v>
      </c>
      <c r="D9">
        <v>400</v>
      </c>
      <c r="E9">
        <v>25</v>
      </c>
      <c r="F9">
        <v>0</v>
      </c>
      <c r="G9">
        <v>1</v>
      </c>
      <c r="H9">
        <v>2</v>
      </c>
      <c r="I9">
        <v>102</v>
      </c>
      <c r="J9">
        <f t="shared" si="2"/>
        <v>100</v>
      </c>
      <c r="K9">
        <f t="shared" si="3"/>
        <v>99</v>
      </c>
      <c r="L9">
        <f t="shared" si="4"/>
        <v>1</v>
      </c>
      <c r="M9">
        <f t="shared" si="5"/>
        <v>0</v>
      </c>
    </row>
    <row r="10" spans="1:16">
      <c r="A10" t="s">
        <v>9</v>
      </c>
      <c r="B10">
        <f t="shared" ref="B10:B13" si="6">45000*((I10-F10)/135)</f>
        <v>59666.666666666664</v>
      </c>
      <c r="C10">
        <f t="shared" ref="C10:C13" si="7">45000*(I10/135)</f>
        <v>60000</v>
      </c>
      <c r="D10">
        <v>1000</v>
      </c>
      <c r="E10">
        <v>45</v>
      </c>
      <c r="F10">
        <v>1</v>
      </c>
      <c r="G10">
        <v>0</v>
      </c>
      <c r="H10">
        <v>4</v>
      </c>
      <c r="I10">
        <v>180</v>
      </c>
      <c r="J10">
        <f t="shared" si="2"/>
        <v>176</v>
      </c>
      <c r="K10">
        <f t="shared" si="3"/>
        <v>99.431818181818173</v>
      </c>
      <c r="L10">
        <f t="shared" si="4"/>
        <v>0</v>
      </c>
      <c r="M10">
        <f t="shared" si="5"/>
        <v>0.56818181818181823</v>
      </c>
      <c r="N10" t="s">
        <v>10</v>
      </c>
    </row>
    <row r="11" spans="1:16">
      <c r="A11" t="s">
        <v>9</v>
      </c>
      <c r="B11">
        <f t="shared" si="6"/>
        <v>54000</v>
      </c>
      <c r="C11">
        <f t="shared" si="7"/>
        <v>54666.666666666664</v>
      </c>
      <c r="D11">
        <v>1000</v>
      </c>
      <c r="E11">
        <v>45</v>
      </c>
      <c r="F11">
        <v>2</v>
      </c>
      <c r="G11">
        <v>0</v>
      </c>
      <c r="H11">
        <v>1</v>
      </c>
      <c r="I11">
        <v>164</v>
      </c>
      <c r="J11">
        <f t="shared" si="2"/>
        <v>163</v>
      </c>
      <c r="K11">
        <f t="shared" si="3"/>
        <v>98.773006134969322</v>
      </c>
      <c r="L11">
        <f t="shared" si="4"/>
        <v>0</v>
      </c>
      <c r="M11">
        <f t="shared" si="5"/>
        <v>1.2269938650306749</v>
      </c>
    </row>
    <row r="12" spans="1:16">
      <c r="A12" t="s">
        <v>11</v>
      </c>
      <c r="B12">
        <f t="shared" si="6"/>
        <v>55000.000000000007</v>
      </c>
      <c r="C12">
        <f t="shared" si="7"/>
        <v>55666.666666666664</v>
      </c>
      <c r="D12">
        <v>1000</v>
      </c>
      <c r="E12">
        <v>45</v>
      </c>
      <c r="F12">
        <v>2</v>
      </c>
      <c r="G12">
        <v>2</v>
      </c>
      <c r="H12">
        <v>3</v>
      </c>
      <c r="I12">
        <v>167</v>
      </c>
      <c r="J12">
        <f t="shared" si="2"/>
        <v>164</v>
      </c>
      <c r="K12">
        <f t="shared" si="3"/>
        <v>97.560975609756099</v>
      </c>
      <c r="L12">
        <f t="shared" si="4"/>
        <v>1.2195121951219512</v>
      </c>
      <c r="M12">
        <f t="shared" si="5"/>
        <v>1.2195121951219512</v>
      </c>
      <c r="N12" t="s">
        <v>12</v>
      </c>
    </row>
    <row r="13" spans="1:16">
      <c r="A13" t="s">
        <v>11</v>
      </c>
      <c r="B13">
        <f t="shared" si="6"/>
        <v>50333.333333333328</v>
      </c>
      <c r="C13">
        <f t="shared" si="7"/>
        <v>51000</v>
      </c>
      <c r="D13">
        <v>1000</v>
      </c>
      <c r="E13">
        <v>45</v>
      </c>
      <c r="F13">
        <v>2</v>
      </c>
      <c r="G13">
        <v>0</v>
      </c>
      <c r="H13">
        <v>2</v>
      </c>
      <c r="I13">
        <v>153</v>
      </c>
      <c r="J13">
        <f t="shared" si="2"/>
        <v>151</v>
      </c>
      <c r="K13">
        <f t="shared" si="3"/>
        <v>98.675496688741731</v>
      </c>
      <c r="L13">
        <f t="shared" si="4"/>
        <v>0</v>
      </c>
      <c r="M13">
        <f t="shared" si="5"/>
        <v>1.3245033112582782</v>
      </c>
      <c r="N13" t="s">
        <v>13</v>
      </c>
    </row>
  </sheetData>
  <sortState ref="A2:K13">
    <sortCondition ref="D2:D13"/>
    <sortCondition ref="A2:A13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9" sqref="A9:XFD9"/>
    </sheetView>
  </sheetViews>
  <sheetFormatPr baseColWidth="10" defaultRowHeight="15" x14ac:dyDescent="0"/>
  <cols>
    <col min="4" max="4" width="36" bestFit="1" customWidth="1"/>
    <col min="5" max="5" width="32.83203125" bestFit="1" customWidth="1"/>
    <col min="6" max="6" width="24.6640625" bestFit="1" customWidth="1"/>
    <col min="8" max="8" width="18" bestFit="1" customWidth="1"/>
  </cols>
  <sheetData>
    <row r="1" spans="1:9">
      <c r="A1" t="s">
        <v>20</v>
      </c>
      <c r="B1" t="s">
        <v>21</v>
      </c>
      <c r="C1" t="s">
        <v>22</v>
      </c>
      <c r="D1" t="s">
        <v>23</v>
      </c>
      <c r="E1" t="s">
        <v>29</v>
      </c>
      <c r="F1" t="s">
        <v>30</v>
      </c>
      <c r="G1" t="s">
        <v>31</v>
      </c>
      <c r="H1" t="s">
        <v>40</v>
      </c>
      <c r="I1" t="s">
        <v>83</v>
      </c>
    </row>
    <row r="2" spans="1:9">
      <c r="A2" s="1">
        <v>40672</v>
      </c>
      <c r="B2">
        <v>0</v>
      </c>
      <c r="C2" t="s">
        <v>26</v>
      </c>
      <c r="D2" t="s">
        <v>25</v>
      </c>
      <c r="F2" t="s">
        <v>32</v>
      </c>
      <c r="G2" t="s">
        <v>32</v>
      </c>
    </row>
    <row r="3" spans="1:9">
      <c r="A3" s="1">
        <v>40673</v>
      </c>
      <c r="B3">
        <v>1</v>
      </c>
      <c r="C3" t="s">
        <v>27</v>
      </c>
      <c r="D3" t="s">
        <v>28</v>
      </c>
      <c r="E3" t="s">
        <v>33</v>
      </c>
      <c r="F3" t="s">
        <v>32</v>
      </c>
      <c r="G3" t="s">
        <v>32</v>
      </c>
    </row>
    <row r="4" spans="1:9">
      <c r="A4" s="1">
        <v>40676</v>
      </c>
      <c r="B4">
        <v>4</v>
      </c>
      <c r="C4" t="s">
        <v>34</v>
      </c>
      <c r="D4" t="s">
        <v>35</v>
      </c>
      <c r="E4" t="s">
        <v>63</v>
      </c>
      <c r="F4" t="s">
        <v>62</v>
      </c>
      <c r="G4" t="s">
        <v>64</v>
      </c>
      <c r="H4" t="s">
        <v>65</v>
      </c>
    </row>
    <row r="5" spans="1:9">
      <c r="A5" s="1">
        <v>40679</v>
      </c>
      <c r="B5">
        <v>7</v>
      </c>
      <c r="C5" t="s">
        <v>26</v>
      </c>
      <c r="D5" t="s">
        <v>67</v>
      </c>
      <c r="E5" t="s">
        <v>77</v>
      </c>
      <c r="F5" t="s">
        <v>70</v>
      </c>
      <c r="G5" t="s">
        <v>39</v>
      </c>
      <c r="H5" t="s">
        <v>41</v>
      </c>
      <c r="I5" t="s">
        <v>84</v>
      </c>
    </row>
    <row r="6" spans="1:9" s="5" customFormat="1">
      <c r="A6" s="4">
        <v>40682</v>
      </c>
      <c r="B6" s="5">
        <v>10</v>
      </c>
      <c r="C6" s="5" t="s">
        <v>36</v>
      </c>
      <c r="D6" s="5" t="s">
        <v>38</v>
      </c>
      <c r="E6" s="5" t="s">
        <v>78</v>
      </c>
      <c r="F6" s="5" t="s">
        <v>69</v>
      </c>
      <c r="G6" s="5" t="s">
        <v>39</v>
      </c>
      <c r="H6" s="5" t="s">
        <v>41</v>
      </c>
      <c r="I6" s="5" t="s">
        <v>89</v>
      </c>
    </row>
    <row r="7" spans="1:9" s="5" customFormat="1">
      <c r="A7" s="4">
        <v>40686</v>
      </c>
      <c r="B7" s="5">
        <v>14</v>
      </c>
      <c r="C7" s="5" t="s">
        <v>26</v>
      </c>
      <c r="D7" s="5" t="s">
        <v>68</v>
      </c>
      <c r="E7" s="5" t="s">
        <v>79</v>
      </c>
      <c r="F7" s="5" t="s">
        <v>74</v>
      </c>
      <c r="G7" s="5" t="s">
        <v>76</v>
      </c>
      <c r="H7" s="5" t="s">
        <v>41</v>
      </c>
      <c r="I7" s="5" t="s">
        <v>86</v>
      </c>
    </row>
    <row r="8" spans="1:9" s="5" customFormat="1">
      <c r="A8" s="4">
        <v>40690</v>
      </c>
      <c r="B8" s="5">
        <v>18</v>
      </c>
      <c r="C8" s="5" t="s">
        <v>34</v>
      </c>
      <c r="D8" s="5" t="s">
        <v>71</v>
      </c>
      <c r="E8" s="5" t="s">
        <v>80</v>
      </c>
      <c r="F8" s="5" t="s">
        <v>75</v>
      </c>
      <c r="G8" s="5" t="s">
        <v>76</v>
      </c>
      <c r="H8" s="5" t="s">
        <v>41</v>
      </c>
      <c r="I8" s="5" t="s">
        <v>87</v>
      </c>
    </row>
    <row r="9" spans="1:9">
      <c r="A9" s="1">
        <v>40695</v>
      </c>
      <c r="B9">
        <v>23</v>
      </c>
      <c r="C9" t="s">
        <v>37</v>
      </c>
      <c r="D9" t="s">
        <v>66</v>
      </c>
      <c r="E9" t="s">
        <v>81</v>
      </c>
      <c r="F9" t="s">
        <v>32</v>
      </c>
      <c r="G9" t="s">
        <v>82</v>
      </c>
      <c r="H9" t="s">
        <v>32</v>
      </c>
      <c r="I9" t="s">
        <v>85</v>
      </c>
    </row>
    <row r="10" spans="1:9">
      <c r="A10" s="1">
        <v>40700</v>
      </c>
      <c r="B10">
        <v>28</v>
      </c>
      <c r="C10" t="s">
        <v>26</v>
      </c>
      <c r="D10" t="s">
        <v>72</v>
      </c>
      <c r="E10" t="s">
        <v>81</v>
      </c>
      <c r="F10" t="s">
        <v>73</v>
      </c>
      <c r="G10" t="s">
        <v>82</v>
      </c>
      <c r="H10" t="s">
        <v>41</v>
      </c>
      <c r="I10" t="s">
        <v>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workbookViewId="0">
      <selection activeCell="I168" sqref="I168"/>
    </sheetView>
  </sheetViews>
  <sheetFormatPr baseColWidth="10" defaultRowHeight="15" x14ac:dyDescent="0"/>
  <sheetData>
    <row r="1" spans="1:14">
      <c r="A1" s="35" t="s">
        <v>20</v>
      </c>
      <c r="B1" s="35" t="s">
        <v>21</v>
      </c>
      <c r="C1" s="35" t="s">
        <v>0</v>
      </c>
      <c r="D1" s="35" t="s">
        <v>136</v>
      </c>
      <c r="E1" s="35" t="s">
        <v>194</v>
      </c>
      <c r="F1" s="35" t="s">
        <v>195</v>
      </c>
      <c r="G1" s="35" t="s">
        <v>196</v>
      </c>
      <c r="H1" s="35" t="s">
        <v>197</v>
      </c>
      <c r="I1" s="35" t="s">
        <v>198</v>
      </c>
      <c r="J1" s="35" t="s">
        <v>199</v>
      </c>
      <c r="K1" s="35" t="s">
        <v>200</v>
      </c>
      <c r="L1" s="35" t="s">
        <v>201</v>
      </c>
      <c r="M1" s="35" t="s">
        <v>202</v>
      </c>
      <c r="N1" s="35" t="s">
        <v>203</v>
      </c>
    </row>
    <row r="2" spans="1:14">
      <c r="A2" s="36">
        <v>40673</v>
      </c>
      <c r="B2" s="5">
        <v>1</v>
      </c>
      <c r="C2" s="5" t="s">
        <v>15</v>
      </c>
      <c r="D2" s="5">
        <v>280</v>
      </c>
      <c r="E2" s="5">
        <v>37800</v>
      </c>
      <c r="F2" s="5">
        <v>37800</v>
      </c>
      <c r="G2" s="5">
        <v>100</v>
      </c>
      <c r="H2" s="5">
        <v>100</v>
      </c>
      <c r="I2" s="5">
        <v>0</v>
      </c>
      <c r="J2" s="5">
        <v>0</v>
      </c>
      <c r="K2" s="5" t="s">
        <v>32</v>
      </c>
      <c r="L2" s="5" t="s">
        <v>32</v>
      </c>
      <c r="M2" s="5" t="s">
        <v>32</v>
      </c>
      <c r="N2" s="5" t="s">
        <v>32</v>
      </c>
    </row>
    <row r="3" spans="1:14">
      <c r="A3" s="36">
        <v>40673</v>
      </c>
      <c r="B3" s="5">
        <v>1</v>
      </c>
      <c r="C3" s="5" t="s">
        <v>18</v>
      </c>
      <c r="D3" s="5">
        <v>280</v>
      </c>
      <c r="E3" s="5">
        <v>47100</v>
      </c>
      <c r="F3" s="5">
        <v>47100</v>
      </c>
      <c r="G3" s="5">
        <v>100</v>
      </c>
      <c r="H3" s="5">
        <v>99.264705882352942</v>
      </c>
      <c r="I3" s="5">
        <v>0.73529411764705876</v>
      </c>
      <c r="J3" s="5">
        <v>0</v>
      </c>
      <c r="K3" s="5" t="s">
        <v>32</v>
      </c>
      <c r="L3" s="5" t="s">
        <v>32</v>
      </c>
      <c r="M3" s="5" t="s">
        <v>32</v>
      </c>
      <c r="N3" s="5" t="s">
        <v>32</v>
      </c>
    </row>
    <row r="4" spans="1:14">
      <c r="A4" s="36">
        <v>40673</v>
      </c>
      <c r="B4" s="5">
        <v>1</v>
      </c>
      <c r="C4" s="5" t="s">
        <v>112</v>
      </c>
      <c r="D4" s="5">
        <v>280</v>
      </c>
      <c r="E4" s="5">
        <v>44700</v>
      </c>
      <c r="F4" s="5">
        <v>43500</v>
      </c>
      <c r="G4" s="5">
        <v>97.209737829999995</v>
      </c>
      <c r="H4" s="5">
        <v>92.46254682</v>
      </c>
      <c r="I4" s="5">
        <v>4.747191011</v>
      </c>
      <c r="J4" s="5">
        <v>2.7902621719999998</v>
      </c>
      <c r="K4" s="5" t="s">
        <v>32</v>
      </c>
      <c r="L4" s="5" t="s">
        <v>32</v>
      </c>
      <c r="M4" s="5" t="s">
        <v>32</v>
      </c>
      <c r="N4" s="5" t="s">
        <v>32</v>
      </c>
    </row>
    <row r="5" spans="1:14">
      <c r="A5" s="36">
        <v>40673</v>
      </c>
      <c r="B5" s="5">
        <v>1</v>
      </c>
      <c r="C5" s="5" t="s">
        <v>116</v>
      </c>
      <c r="D5" s="5">
        <v>280</v>
      </c>
      <c r="E5" s="5">
        <v>59100</v>
      </c>
      <c r="F5" s="5">
        <v>57000</v>
      </c>
      <c r="G5" s="5">
        <v>96.561589679999997</v>
      </c>
      <c r="H5" s="5">
        <v>95.999791930000001</v>
      </c>
      <c r="I5" s="5">
        <v>0.56179775300000001</v>
      </c>
      <c r="J5" s="5">
        <v>3.43841032</v>
      </c>
      <c r="K5" s="5" t="s">
        <v>32</v>
      </c>
      <c r="L5" s="5" t="s">
        <v>32</v>
      </c>
      <c r="M5" s="5" t="s">
        <v>32</v>
      </c>
      <c r="N5" s="5" t="s">
        <v>32</v>
      </c>
    </row>
    <row r="6" spans="1:14">
      <c r="A6" s="36">
        <v>40673</v>
      </c>
      <c r="B6" s="5">
        <v>1</v>
      </c>
      <c r="C6" s="5" t="s">
        <v>119</v>
      </c>
      <c r="D6" s="5">
        <v>280</v>
      </c>
      <c r="E6" s="5">
        <v>57000</v>
      </c>
      <c r="F6" s="5">
        <v>56400</v>
      </c>
      <c r="G6" s="5">
        <v>98.937835419999999</v>
      </c>
      <c r="H6" s="5">
        <v>98.457066190000006</v>
      </c>
      <c r="I6" s="5">
        <v>0.48076923100000002</v>
      </c>
      <c r="J6" s="5">
        <v>1.0621645799999999</v>
      </c>
      <c r="K6" s="5" t="s">
        <v>32</v>
      </c>
      <c r="L6" s="5" t="s">
        <v>32</v>
      </c>
      <c r="M6" s="5" t="s">
        <v>32</v>
      </c>
      <c r="N6" s="5" t="s">
        <v>32</v>
      </c>
    </row>
    <row r="7" spans="1:14">
      <c r="A7" s="36">
        <v>40673</v>
      </c>
      <c r="B7" s="5">
        <v>1</v>
      </c>
      <c r="C7" s="5" t="s">
        <v>141</v>
      </c>
      <c r="D7" s="5">
        <v>280</v>
      </c>
      <c r="E7" s="5">
        <v>40200</v>
      </c>
      <c r="F7" s="5">
        <v>39900</v>
      </c>
      <c r="G7" s="5">
        <v>99.090909089999997</v>
      </c>
      <c r="H7" s="5">
        <v>98.181818179999993</v>
      </c>
      <c r="I7" s="5">
        <v>0.909090909</v>
      </c>
      <c r="J7" s="5">
        <v>0.909090909</v>
      </c>
      <c r="K7" s="5" t="s">
        <v>32</v>
      </c>
      <c r="L7" s="5" t="s">
        <v>32</v>
      </c>
      <c r="M7" s="5" t="s">
        <v>32</v>
      </c>
      <c r="N7" s="5" t="s">
        <v>32</v>
      </c>
    </row>
    <row r="8" spans="1:14">
      <c r="A8" s="36">
        <v>40673</v>
      </c>
      <c r="B8" s="5">
        <v>1</v>
      </c>
      <c r="C8" s="5" t="s">
        <v>153</v>
      </c>
      <c r="D8" s="5">
        <v>280</v>
      </c>
      <c r="E8" s="5">
        <v>50400</v>
      </c>
      <c r="F8" s="5">
        <v>50400</v>
      </c>
      <c r="G8" s="5">
        <v>100</v>
      </c>
      <c r="H8" s="5">
        <v>100</v>
      </c>
      <c r="I8" s="5">
        <v>0</v>
      </c>
      <c r="J8" s="5">
        <v>0</v>
      </c>
      <c r="K8" s="5" t="s">
        <v>32</v>
      </c>
      <c r="L8" s="5" t="s">
        <v>32</v>
      </c>
      <c r="M8" s="5" t="s">
        <v>32</v>
      </c>
      <c r="N8" s="5" t="s">
        <v>32</v>
      </c>
    </row>
    <row r="9" spans="1:14">
      <c r="A9" s="36">
        <v>40673</v>
      </c>
      <c r="B9" s="5">
        <v>1</v>
      </c>
      <c r="C9" s="5" t="s">
        <v>149</v>
      </c>
      <c r="D9" s="5">
        <v>280</v>
      </c>
      <c r="E9" s="5">
        <v>49800</v>
      </c>
      <c r="F9" s="5">
        <v>48000</v>
      </c>
      <c r="G9" s="5">
        <v>96.385542169999994</v>
      </c>
      <c r="H9" s="5">
        <v>95.180722889999998</v>
      </c>
      <c r="I9" s="5">
        <v>1.2048192769999999</v>
      </c>
      <c r="J9" s="5">
        <v>3.6144578310000002</v>
      </c>
      <c r="K9" s="5" t="s">
        <v>32</v>
      </c>
      <c r="L9" s="5" t="s">
        <v>32</v>
      </c>
      <c r="M9" s="5" t="s">
        <v>32</v>
      </c>
      <c r="N9" s="5" t="s">
        <v>32</v>
      </c>
    </row>
    <row r="10" spans="1:14">
      <c r="A10" s="36">
        <v>40673</v>
      </c>
      <c r="B10" s="5">
        <v>1</v>
      </c>
      <c r="C10" s="5" t="s">
        <v>16</v>
      </c>
      <c r="D10" s="5">
        <v>400</v>
      </c>
      <c r="E10" s="5">
        <v>44700</v>
      </c>
      <c r="F10" s="5">
        <v>44700</v>
      </c>
      <c r="G10" s="5">
        <v>100</v>
      </c>
      <c r="H10" s="5">
        <v>100</v>
      </c>
      <c r="I10" s="5">
        <v>0</v>
      </c>
      <c r="J10" s="5">
        <v>0</v>
      </c>
      <c r="K10" s="5" t="s">
        <v>32</v>
      </c>
      <c r="L10" s="5" t="s">
        <v>32</v>
      </c>
      <c r="M10" s="5" t="s">
        <v>32</v>
      </c>
      <c r="N10" s="5" t="s">
        <v>32</v>
      </c>
    </row>
    <row r="11" spans="1:14">
      <c r="A11" s="36">
        <v>40673</v>
      </c>
      <c r="B11" s="5">
        <v>1</v>
      </c>
      <c r="C11" s="5" t="s">
        <v>17</v>
      </c>
      <c r="D11" s="5">
        <v>400</v>
      </c>
      <c r="E11" s="5">
        <v>52500</v>
      </c>
      <c r="F11" s="5">
        <v>52200</v>
      </c>
      <c r="G11" s="5">
        <v>99.315068490000002</v>
      </c>
      <c r="H11" s="5">
        <v>98.111111111111114</v>
      </c>
      <c r="I11" s="5">
        <v>1.1944444444444444</v>
      </c>
      <c r="J11" s="5">
        <v>0.69444444444444442</v>
      </c>
      <c r="K11" s="5" t="s">
        <v>32</v>
      </c>
      <c r="L11" s="5" t="s">
        <v>32</v>
      </c>
      <c r="M11" s="5" t="s">
        <v>32</v>
      </c>
      <c r="N11" s="5" t="s">
        <v>32</v>
      </c>
    </row>
    <row r="12" spans="1:14">
      <c r="A12" s="36">
        <v>40673</v>
      </c>
      <c r="B12" s="5">
        <v>1</v>
      </c>
      <c r="C12" s="5" t="s">
        <v>113</v>
      </c>
      <c r="D12" s="5">
        <v>400</v>
      </c>
      <c r="E12" s="5">
        <v>51000</v>
      </c>
      <c r="F12" s="5">
        <v>50700</v>
      </c>
      <c r="G12" s="5">
        <v>99.425287359999999</v>
      </c>
      <c r="H12" s="5">
        <v>98.822877719999994</v>
      </c>
      <c r="I12" s="5">
        <v>0.602409639</v>
      </c>
      <c r="J12" s="5">
        <v>0.57471264399999999</v>
      </c>
      <c r="K12" s="5" t="s">
        <v>32</v>
      </c>
      <c r="L12" s="5" t="s">
        <v>32</v>
      </c>
      <c r="M12" s="5" t="s">
        <v>32</v>
      </c>
      <c r="N12" s="5" t="s">
        <v>32</v>
      </c>
    </row>
    <row r="13" spans="1:14">
      <c r="A13" s="36">
        <v>40673</v>
      </c>
      <c r="B13" s="5">
        <v>1</v>
      </c>
      <c r="C13" s="5" t="s">
        <v>117</v>
      </c>
      <c r="D13" s="5">
        <v>400</v>
      </c>
      <c r="E13" s="5">
        <v>36300</v>
      </c>
      <c r="F13" s="5">
        <v>35700</v>
      </c>
      <c r="G13" s="5">
        <v>98.305084750000006</v>
      </c>
      <c r="H13" s="5">
        <v>95.885729909999995</v>
      </c>
      <c r="I13" s="5">
        <v>2.4193548389999999</v>
      </c>
      <c r="J13" s="5">
        <v>1.6949152540000001</v>
      </c>
      <c r="K13" s="5" t="s">
        <v>32</v>
      </c>
      <c r="L13" s="5" t="s">
        <v>32</v>
      </c>
      <c r="M13" s="5" t="s">
        <v>32</v>
      </c>
      <c r="N13" s="5" t="s">
        <v>32</v>
      </c>
    </row>
    <row r="14" spans="1:14">
      <c r="A14" s="36">
        <v>40673</v>
      </c>
      <c r="B14" s="5">
        <v>1</v>
      </c>
      <c r="C14" s="5" t="s">
        <v>121</v>
      </c>
      <c r="D14" s="5">
        <v>400</v>
      </c>
      <c r="E14" s="5">
        <v>63300</v>
      </c>
      <c r="F14" s="5">
        <v>63300</v>
      </c>
      <c r="G14" s="5">
        <v>100</v>
      </c>
      <c r="H14" s="5">
        <v>100</v>
      </c>
      <c r="I14" s="5">
        <v>0</v>
      </c>
      <c r="J14" s="5">
        <v>0</v>
      </c>
      <c r="K14" s="5" t="s">
        <v>32</v>
      </c>
      <c r="L14" s="5" t="s">
        <v>32</v>
      </c>
      <c r="M14" s="5" t="s">
        <v>32</v>
      </c>
      <c r="N14" s="5" t="s">
        <v>32</v>
      </c>
    </row>
    <row r="15" spans="1:14">
      <c r="A15" s="36">
        <v>40673</v>
      </c>
      <c r="B15" s="5">
        <v>1</v>
      </c>
      <c r="C15" s="5" t="s">
        <v>142</v>
      </c>
      <c r="D15" s="5">
        <v>400</v>
      </c>
      <c r="E15" s="5">
        <v>31200</v>
      </c>
      <c r="F15" s="5">
        <v>31200</v>
      </c>
      <c r="G15" s="5">
        <v>100</v>
      </c>
      <c r="H15" s="5">
        <v>100</v>
      </c>
      <c r="I15" s="5">
        <v>0</v>
      </c>
      <c r="J15" s="5">
        <v>0</v>
      </c>
      <c r="K15" s="5" t="s">
        <v>32</v>
      </c>
      <c r="L15" s="5" t="s">
        <v>32</v>
      </c>
      <c r="M15" s="5" t="s">
        <v>32</v>
      </c>
      <c r="N15" s="5" t="s">
        <v>32</v>
      </c>
    </row>
    <row r="16" spans="1:14">
      <c r="A16" s="36">
        <v>40673</v>
      </c>
      <c r="B16" s="5">
        <v>1</v>
      </c>
      <c r="C16" s="5" t="s">
        <v>152</v>
      </c>
      <c r="D16" s="5">
        <v>400</v>
      </c>
      <c r="E16" s="5">
        <v>52800</v>
      </c>
      <c r="F16" s="5">
        <v>52800</v>
      </c>
      <c r="G16" s="5">
        <v>100</v>
      </c>
      <c r="H16" s="5">
        <v>100</v>
      </c>
      <c r="I16" s="5">
        <v>0</v>
      </c>
      <c r="J16" s="5">
        <v>0</v>
      </c>
      <c r="K16" s="5" t="s">
        <v>32</v>
      </c>
      <c r="L16" s="5" t="s">
        <v>32</v>
      </c>
      <c r="M16" s="5" t="s">
        <v>32</v>
      </c>
      <c r="N16" s="5" t="s">
        <v>32</v>
      </c>
    </row>
    <row r="17" spans="1:14">
      <c r="A17" s="36">
        <v>40673</v>
      </c>
      <c r="B17" s="5">
        <v>1</v>
      </c>
      <c r="C17" s="5" t="s">
        <v>150</v>
      </c>
      <c r="D17" s="5">
        <v>400</v>
      </c>
      <c r="E17" s="5">
        <v>44400</v>
      </c>
      <c r="F17" s="5">
        <v>43500</v>
      </c>
      <c r="G17" s="5">
        <v>97.972972970000001</v>
      </c>
      <c r="H17" s="5">
        <v>97.297297299999997</v>
      </c>
      <c r="I17" s="5">
        <v>0.675675676</v>
      </c>
      <c r="J17" s="5">
        <v>2.0270270269999999</v>
      </c>
      <c r="K17" s="5" t="s">
        <v>32</v>
      </c>
      <c r="L17" s="5" t="s">
        <v>32</v>
      </c>
      <c r="M17" s="5" t="s">
        <v>32</v>
      </c>
      <c r="N17" s="5" t="s">
        <v>32</v>
      </c>
    </row>
    <row r="18" spans="1:14">
      <c r="A18" s="36">
        <v>40673</v>
      </c>
      <c r="B18" s="5">
        <v>1</v>
      </c>
      <c r="C18" s="5" t="s">
        <v>9</v>
      </c>
      <c r="D18" s="5">
        <v>1000</v>
      </c>
      <c r="E18" s="5">
        <v>57333.333330000001</v>
      </c>
      <c r="F18" s="5">
        <v>56833.333330000001</v>
      </c>
      <c r="G18" s="5">
        <v>99.112466119999993</v>
      </c>
      <c r="H18" s="5">
        <v>99.102412158393747</v>
      </c>
      <c r="I18" s="5">
        <v>0</v>
      </c>
      <c r="J18" s="5">
        <v>0.89758784160624661</v>
      </c>
      <c r="K18" s="5" t="s">
        <v>32</v>
      </c>
      <c r="L18" s="5" t="s">
        <v>32</v>
      </c>
      <c r="M18" s="5" t="s">
        <v>32</v>
      </c>
      <c r="N18" s="5" t="s">
        <v>32</v>
      </c>
    </row>
    <row r="19" spans="1:14">
      <c r="A19" s="36">
        <v>40673</v>
      </c>
      <c r="B19" s="5">
        <v>1</v>
      </c>
      <c r="C19" s="5" t="s">
        <v>11</v>
      </c>
      <c r="D19" s="5">
        <v>1000</v>
      </c>
      <c r="E19" s="5">
        <v>53333.333330000001</v>
      </c>
      <c r="F19" s="5">
        <v>52666.666669999999</v>
      </c>
      <c r="G19" s="5">
        <v>98.747602830000005</v>
      </c>
      <c r="H19" s="5">
        <v>98.118236149248915</v>
      </c>
      <c r="I19" s="5">
        <v>0.6097560975609756</v>
      </c>
      <c r="J19" s="5">
        <v>1.2720077531901146</v>
      </c>
      <c r="K19" s="5" t="s">
        <v>32</v>
      </c>
      <c r="L19" s="5" t="s">
        <v>32</v>
      </c>
      <c r="M19" s="5" t="s">
        <v>32</v>
      </c>
      <c r="N19" s="5" t="s">
        <v>32</v>
      </c>
    </row>
    <row r="20" spans="1:14">
      <c r="A20" s="36">
        <v>40673</v>
      </c>
      <c r="B20" s="5">
        <v>1</v>
      </c>
      <c r="C20" s="5" t="s">
        <v>114</v>
      </c>
      <c r="D20" s="5">
        <v>1000</v>
      </c>
      <c r="E20" s="5">
        <v>49500</v>
      </c>
      <c r="F20" s="5">
        <v>49200</v>
      </c>
      <c r="G20" s="5">
        <v>99.444444439999998</v>
      </c>
      <c r="H20" s="5">
        <v>88</v>
      </c>
      <c r="I20" s="5">
        <v>11.44444444</v>
      </c>
      <c r="J20" s="5">
        <v>0.55555555599999995</v>
      </c>
      <c r="K20" s="5" t="s">
        <v>32</v>
      </c>
      <c r="L20" s="5" t="s">
        <v>32</v>
      </c>
      <c r="M20" s="5" t="s">
        <v>32</v>
      </c>
      <c r="N20" s="5" t="s">
        <v>32</v>
      </c>
    </row>
    <row r="21" spans="1:14">
      <c r="A21" s="36">
        <v>40673</v>
      </c>
      <c r="B21" s="5">
        <v>1</v>
      </c>
      <c r="C21" s="5" t="s">
        <v>115</v>
      </c>
      <c r="D21" s="5">
        <v>1000</v>
      </c>
      <c r="E21" s="5">
        <v>39000</v>
      </c>
      <c r="F21" s="5">
        <v>38400</v>
      </c>
      <c r="G21" s="5">
        <v>98.4375</v>
      </c>
      <c r="H21" s="5">
        <v>98.4375</v>
      </c>
      <c r="I21" s="5">
        <v>0</v>
      </c>
      <c r="J21" s="5">
        <v>1.5625</v>
      </c>
      <c r="K21" s="5" t="s">
        <v>32</v>
      </c>
      <c r="L21" s="5" t="s">
        <v>32</v>
      </c>
      <c r="M21" s="5" t="s">
        <v>32</v>
      </c>
      <c r="N21" s="5" t="s">
        <v>32</v>
      </c>
    </row>
    <row r="22" spans="1:14">
      <c r="A22" s="36">
        <v>40673</v>
      </c>
      <c r="B22" s="5">
        <v>1</v>
      </c>
      <c r="C22" s="5" t="s">
        <v>118</v>
      </c>
      <c r="D22" s="5">
        <v>1000</v>
      </c>
      <c r="E22" s="5">
        <v>57000</v>
      </c>
      <c r="F22" s="5">
        <v>56700</v>
      </c>
      <c r="G22" s="5">
        <v>99.479166669999998</v>
      </c>
      <c r="H22" s="5">
        <v>99.479166669999998</v>
      </c>
      <c r="I22" s="5">
        <v>0</v>
      </c>
      <c r="J22" s="5">
        <v>0.52083333300000001</v>
      </c>
      <c r="K22" s="5" t="s">
        <v>32</v>
      </c>
      <c r="L22" s="5" t="s">
        <v>32</v>
      </c>
      <c r="M22" s="5" t="s">
        <v>32</v>
      </c>
      <c r="N22" s="5" t="s">
        <v>32</v>
      </c>
    </row>
    <row r="23" spans="1:14">
      <c r="A23" s="36">
        <v>40673</v>
      </c>
      <c r="B23" s="5">
        <v>1</v>
      </c>
      <c r="C23" s="5" t="s">
        <v>137</v>
      </c>
      <c r="D23" s="5">
        <v>1000</v>
      </c>
      <c r="E23" s="5">
        <v>35700</v>
      </c>
      <c r="F23" s="5">
        <v>35100</v>
      </c>
      <c r="G23" s="5">
        <v>98.318258900000004</v>
      </c>
      <c r="H23" s="5">
        <v>97.498586770000003</v>
      </c>
      <c r="I23" s="5">
        <v>0.81967213100000003</v>
      </c>
      <c r="J23" s="5">
        <v>1.681741097</v>
      </c>
      <c r="K23" s="5" t="s">
        <v>32</v>
      </c>
      <c r="L23" s="5" t="s">
        <v>32</v>
      </c>
      <c r="M23" s="5" t="s">
        <v>32</v>
      </c>
      <c r="N23" s="5" t="s">
        <v>32</v>
      </c>
    </row>
    <row r="24" spans="1:14">
      <c r="A24" s="36">
        <v>40673</v>
      </c>
      <c r="B24" s="5">
        <v>1</v>
      </c>
      <c r="C24" s="5" t="s">
        <v>151</v>
      </c>
      <c r="D24" s="5">
        <v>1000</v>
      </c>
      <c r="E24" s="5">
        <v>65700</v>
      </c>
      <c r="F24" s="5">
        <v>65100</v>
      </c>
      <c r="G24" s="5">
        <v>99.236641219999996</v>
      </c>
      <c r="H24" s="5">
        <v>98.668459400000003</v>
      </c>
      <c r="I24" s="5">
        <v>0.56818181800000001</v>
      </c>
      <c r="J24" s="5">
        <v>0.76335877900000004</v>
      </c>
      <c r="K24" s="5" t="s">
        <v>32</v>
      </c>
      <c r="L24" s="5" t="s">
        <v>32</v>
      </c>
      <c r="M24" s="5" t="s">
        <v>32</v>
      </c>
      <c r="N24" s="5" t="s">
        <v>32</v>
      </c>
    </row>
    <row r="25" spans="1:14">
      <c r="A25" s="36">
        <v>40673</v>
      </c>
      <c r="B25" s="5">
        <v>1</v>
      </c>
      <c r="C25" s="5" t="s">
        <v>148</v>
      </c>
      <c r="D25" s="5">
        <v>1000</v>
      </c>
      <c r="E25" s="5">
        <v>65100</v>
      </c>
      <c r="F25" s="5">
        <v>63900</v>
      </c>
      <c r="G25" s="5">
        <v>98.147832019999996</v>
      </c>
      <c r="H25" s="5">
        <v>97.652782520000002</v>
      </c>
      <c r="I25" s="5">
        <v>0.495049505</v>
      </c>
      <c r="J25" s="5">
        <v>1.852167975</v>
      </c>
      <c r="K25" s="5" t="s">
        <v>32</v>
      </c>
      <c r="L25" s="5" t="s">
        <v>32</v>
      </c>
      <c r="M25" s="5" t="s">
        <v>32</v>
      </c>
      <c r="N25" s="5" t="s">
        <v>32</v>
      </c>
    </row>
    <row r="26" spans="1:14">
      <c r="A26" s="36">
        <v>40674</v>
      </c>
      <c r="B26" s="5">
        <v>2</v>
      </c>
      <c r="C26" s="5" t="s">
        <v>112</v>
      </c>
      <c r="D26" s="5">
        <v>280</v>
      </c>
      <c r="E26" s="5">
        <v>11162.7907</v>
      </c>
      <c r="F26" s="5">
        <v>10813.95349</v>
      </c>
      <c r="G26" s="5">
        <v>96.761133599999994</v>
      </c>
      <c r="H26" s="5">
        <v>82.489878540000007</v>
      </c>
      <c r="I26" s="5">
        <v>14.27125506</v>
      </c>
      <c r="J26" s="5">
        <v>3.2388663969999998</v>
      </c>
      <c r="K26" s="5" t="s">
        <v>32</v>
      </c>
      <c r="L26" s="5">
        <v>0</v>
      </c>
      <c r="M26" s="5">
        <v>14.878542510121459</v>
      </c>
      <c r="N26" s="5">
        <v>85.121457489878537</v>
      </c>
    </row>
    <row r="27" spans="1:14">
      <c r="A27" s="36">
        <v>40674</v>
      </c>
      <c r="B27" s="5">
        <v>2</v>
      </c>
      <c r="C27" s="5" t="s">
        <v>116</v>
      </c>
      <c r="D27" s="5">
        <v>280</v>
      </c>
      <c r="E27" s="5">
        <v>18488.372090000001</v>
      </c>
      <c r="F27" s="5">
        <v>18488.372090000001</v>
      </c>
      <c r="G27" s="5">
        <v>100</v>
      </c>
      <c r="H27" s="5">
        <v>96.92307692</v>
      </c>
      <c r="I27" s="5">
        <v>3.076923077</v>
      </c>
      <c r="J27" s="5">
        <v>0</v>
      </c>
      <c r="K27" s="5" t="s">
        <v>32</v>
      </c>
      <c r="L27" s="5">
        <v>0</v>
      </c>
      <c r="M27" s="5">
        <v>39.136960600375239</v>
      </c>
      <c r="N27" s="5">
        <v>60.863039399624768</v>
      </c>
    </row>
    <row r="28" spans="1:14">
      <c r="A28" s="36">
        <v>40674</v>
      </c>
      <c r="B28" s="5">
        <v>2</v>
      </c>
      <c r="C28" s="5" t="s">
        <v>119</v>
      </c>
      <c r="D28" s="5">
        <v>280</v>
      </c>
      <c r="E28" s="5">
        <v>28430.23256</v>
      </c>
      <c r="F28" s="5">
        <v>27558.13953</v>
      </c>
      <c r="G28" s="5">
        <v>97.107753360000004</v>
      </c>
      <c r="H28" s="5">
        <v>94.764957260000003</v>
      </c>
      <c r="I28" s="5">
        <v>2.342796093</v>
      </c>
      <c r="J28" s="5">
        <v>2.8922466419999999</v>
      </c>
      <c r="K28" s="5" t="s">
        <v>32</v>
      </c>
      <c r="L28" s="5">
        <v>0</v>
      </c>
      <c r="M28" s="5">
        <v>27.884615384615387</v>
      </c>
      <c r="N28" s="5">
        <v>72.115384615384613</v>
      </c>
    </row>
    <row r="29" spans="1:14">
      <c r="A29" s="36">
        <v>40674</v>
      </c>
      <c r="B29" s="5">
        <v>2</v>
      </c>
      <c r="C29" s="5" t="s">
        <v>141</v>
      </c>
      <c r="D29" s="5">
        <v>280</v>
      </c>
      <c r="E29" s="5">
        <v>24593.023260000002</v>
      </c>
      <c r="F29" s="5">
        <v>24593.023260000002</v>
      </c>
      <c r="G29" s="5">
        <v>100</v>
      </c>
      <c r="H29" s="5">
        <v>97.788149349999998</v>
      </c>
      <c r="I29" s="5">
        <v>2.2118506490000001</v>
      </c>
      <c r="J29" s="5">
        <v>0</v>
      </c>
      <c r="K29" s="5" t="s">
        <v>32</v>
      </c>
      <c r="L29" s="5">
        <v>0</v>
      </c>
      <c r="M29" s="5">
        <v>10.785308441558442</v>
      </c>
      <c r="N29" s="5">
        <v>89.214691558441558</v>
      </c>
    </row>
    <row r="30" spans="1:14">
      <c r="A30" s="36">
        <v>40674</v>
      </c>
      <c r="B30" s="5">
        <v>2</v>
      </c>
      <c r="C30" s="5" t="s">
        <v>153</v>
      </c>
      <c r="D30" s="5">
        <v>280</v>
      </c>
      <c r="E30" s="5">
        <v>17441.86047</v>
      </c>
      <c r="F30" s="5">
        <v>17267.441859999999</v>
      </c>
      <c r="G30" s="5">
        <v>98.913043479999999</v>
      </c>
      <c r="H30" s="5">
        <v>94.565217390000001</v>
      </c>
      <c r="I30" s="5">
        <v>4.3478260869999996</v>
      </c>
      <c r="J30" s="5">
        <v>1.0869565219999999</v>
      </c>
      <c r="K30" s="5" t="s">
        <v>32</v>
      </c>
      <c r="L30" s="5">
        <v>0</v>
      </c>
      <c r="M30" s="5">
        <v>36.996779388083738</v>
      </c>
      <c r="N30" s="5">
        <v>63.003220611916262</v>
      </c>
    </row>
    <row r="31" spans="1:14">
      <c r="A31" s="36">
        <v>40674</v>
      </c>
      <c r="B31" s="5">
        <v>2</v>
      </c>
      <c r="C31" s="5" t="s">
        <v>149</v>
      </c>
      <c r="D31" s="5">
        <v>280</v>
      </c>
      <c r="E31" s="5">
        <v>19534.883720000002</v>
      </c>
      <c r="F31" s="5">
        <v>19534.883720000002</v>
      </c>
      <c r="G31" s="5">
        <v>100</v>
      </c>
      <c r="H31" s="5">
        <v>95.370370370000003</v>
      </c>
      <c r="I31" s="5">
        <v>4.6296296300000002</v>
      </c>
      <c r="J31" s="5">
        <v>0</v>
      </c>
      <c r="K31" s="5" t="s">
        <v>32</v>
      </c>
      <c r="L31" s="5">
        <v>0</v>
      </c>
      <c r="M31" s="5">
        <v>24.680715197956577</v>
      </c>
      <c r="N31" s="5">
        <v>75.319284802043427</v>
      </c>
    </row>
    <row r="32" spans="1:14">
      <c r="A32" s="36">
        <v>40674</v>
      </c>
      <c r="B32" s="5">
        <v>2</v>
      </c>
      <c r="C32" s="5" t="s">
        <v>113</v>
      </c>
      <c r="D32" s="5">
        <v>400</v>
      </c>
      <c r="E32" s="5">
        <v>9069.7674420000003</v>
      </c>
      <c r="F32" s="5">
        <v>8895.3488369999995</v>
      </c>
      <c r="G32" s="5">
        <v>98.214285709999999</v>
      </c>
      <c r="H32" s="5">
        <v>86.607142859999996</v>
      </c>
      <c r="I32" s="5">
        <v>11.60714286</v>
      </c>
      <c r="J32" s="5">
        <v>1.7857142859999999</v>
      </c>
      <c r="K32" s="5" t="s">
        <v>32</v>
      </c>
      <c r="L32" s="5">
        <v>0</v>
      </c>
      <c r="M32" s="5">
        <v>37.202380952380949</v>
      </c>
      <c r="N32" s="5">
        <v>62.797619047619051</v>
      </c>
    </row>
    <row r="33" spans="1:21">
      <c r="A33" s="36">
        <v>40674</v>
      </c>
      <c r="B33" s="5">
        <v>2</v>
      </c>
      <c r="C33" s="5" t="s">
        <v>117</v>
      </c>
      <c r="D33" s="5">
        <v>400</v>
      </c>
      <c r="E33" s="5">
        <v>7848.8372090000003</v>
      </c>
      <c r="F33" s="5">
        <v>7848.8372090000003</v>
      </c>
      <c r="G33" s="5">
        <v>100</v>
      </c>
      <c r="H33" s="5">
        <v>100</v>
      </c>
      <c r="I33" s="5">
        <v>0</v>
      </c>
      <c r="J33" s="5">
        <v>0</v>
      </c>
      <c r="K33" s="5" t="s">
        <v>32</v>
      </c>
      <c r="L33" s="5">
        <v>0</v>
      </c>
      <c r="M33" s="5">
        <v>51.185770750988141</v>
      </c>
      <c r="N33" s="5">
        <v>48.814229249011859</v>
      </c>
    </row>
    <row r="34" spans="1:21">
      <c r="A34" s="36">
        <v>40674</v>
      </c>
      <c r="B34" s="5">
        <v>2</v>
      </c>
      <c r="C34" s="5" t="s">
        <v>121</v>
      </c>
      <c r="D34" s="5">
        <v>400</v>
      </c>
      <c r="E34" s="5">
        <v>15348.83721</v>
      </c>
      <c r="F34" s="5">
        <v>15000</v>
      </c>
      <c r="G34" s="5">
        <v>98</v>
      </c>
      <c r="H34" s="5">
        <v>98</v>
      </c>
      <c r="I34" s="5">
        <v>0</v>
      </c>
      <c r="J34" s="5">
        <v>2</v>
      </c>
      <c r="K34" s="5" t="s">
        <v>32</v>
      </c>
      <c r="L34" s="5">
        <v>0</v>
      </c>
      <c r="M34" s="5">
        <v>62.94736842105263</v>
      </c>
      <c r="N34" s="5">
        <v>37.05263157894737</v>
      </c>
    </row>
    <row r="35" spans="1:21">
      <c r="A35" s="36">
        <v>40674</v>
      </c>
      <c r="B35" s="5">
        <v>2</v>
      </c>
      <c r="C35" s="5" t="s">
        <v>142</v>
      </c>
      <c r="D35" s="5">
        <v>400</v>
      </c>
      <c r="E35" s="5">
        <v>7325.5813950000002</v>
      </c>
      <c r="F35" s="5">
        <v>6976.7441859999999</v>
      </c>
      <c r="G35" s="5">
        <v>94.444444439999998</v>
      </c>
      <c r="H35" s="5">
        <v>91.666666669999998</v>
      </c>
      <c r="I35" s="5">
        <v>2.7777777779999999</v>
      </c>
      <c r="J35" s="5">
        <v>5.5555555559999998</v>
      </c>
      <c r="K35" s="5" t="s">
        <v>32</v>
      </c>
      <c r="L35" s="5">
        <v>0</v>
      </c>
      <c r="M35" s="5">
        <v>31.249999999999996</v>
      </c>
      <c r="N35" s="5">
        <v>68.75</v>
      </c>
    </row>
    <row r="36" spans="1:21">
      <c r="A36" s="36">
        <v>40674</v>
      </c>
      <c r="B36" s="5">
        <v>2</v>
      </c>
      <c r="C36" s="5" t="s">
        <v>152</v>
      </c>
      <c r="D36" s="5">
        <v>400</v>
      </c>
      <c r="E36" s="5">
        <v>17093.023260000002</v>
      </c>
      <c r="F36" s="5">
        <v>16569.76744</v>
      </c>
      <c r="G36" s="5">
        <v>97.169811319999994</v>
      </c>
      <c r="H36" s="5">
        <v>94.947589100000002</v>
      </c>
      <c r="I36" s="5">
        <v>2.2222222220000001</v>
      </c>
      <c r="J36" s="5">
        <v>2.8301886789999999</v>
      </c>
      <c r="K36" s="5" t="s">
        <v>32</v>
      </c>
      <c r="L36" s="5">
        <v>0</v>
      </c>
      <c r="M36" s="5">
        <v>46.415094339622641</v>
      </c>
      <c r="N36" s="5">
        <v>53.584905660377359</v>
      </c>
    </row>
    <row r="37" spans="1:21">
      <c r="A37" s="36">
        <v>40674</v>
      </c>
      <c r="B37" s="5">
        <v>2</v>
      </c>
      <c r="C37" s="5" t="s">
        <v>150</v>
      </c>
      <c r="D37" s="5">
        <v>400</v>
      </c>
      <c r="E37" s="5">
        <v>6976.7441859999999</v>
      </c>
      <c r="F37" s="5">
        <v>6627.9069769999996</v>
      </c>
      <c r="G37" s="5">
        <v>94.736842109999998</v>
      </c>
      <c r="H37" s="5">
        <v>94.736842109999998</v>
      </c>
      <c r="I37" s="5">
        <v>0</v>
      </c>
      <c r="J37" s="5">
        <v>5.263157895</v>
      </c>
      <c r="K37" s="5" t="s">
        <v>32</v>
      </c>
      <c r="L37" s="5">
        <v>0</v>
      </c>
      <c r="M37" s="5">
        <v>74.436090225563902</v>
      </c>
      <c r="N37" s="5">
        <v>25.563909774436087</v>
      </c>
    </row>
    <row r="38" spans="1:21">
      <c r="A38" s="36">
        <v>40674</v>
      </c>
      <c r="B38" s="5">
        <v>2</v>
      </c>
      <c r="C38" s="5" t="s">
        <v>114</v>
      </c>
      <c r="D38" s="5">
        <v>1000</v>
      </c>
      <c r="E38" s="5">
        <v>9244.1860469999992</v>
      </c>
      <c r="F38" s="5">
        <v>8895.3488369999995</v>
      </c>
      <c r="G38" s="5">
        <v>96.225071229999998</v>
      </c>
      <c r="H38" s="5">
        <v>94.373219370000001</v>
      </c>
      <c r="I38" s="5">
        <v>1.851851852</v>
      </c>
      <c r="J38" s="5">
        <v>3.7749287749999998</v>
      </c>
      <c r="K38" s="5" t="s">
        <v>32</v>
      </c>
      <c r="L38" s="5">
        <v>0</v>
      </c>
      <c r="M38" s="5">
        <v>7.5498575498575491</v>
      </c>
      <c r="N38" s="5">
        <v>92.450142450142451</v>
      </c>
    </row>
    <row r="39" spans="1:21">
      <c r="A39" s="36">
        <v>40674</v>
      </c>
      <c r="B39" s="5">
        <v>2</v>
      </c>
      <c r="C39" s="5" t="s">
        <v>115</v>
      </c>
      <c r="D39" s="5">
        <v>1000</v>
      </c>
      <c r="E39" s="5">
        <v>8023.2558140000001</v>
      </c>
      <c r="F39" s="5">
        <v>7325.5813950000002</v>
      </c>
      <c r="G39" s="5">
        <v>91.098484850000006</v>
      </c>
      <c r="H39" s="5">
        <v>86.742424240000005</v>
      </c>
      <c r="I39" s="5">
        <v>4.3560606059999998</v>
      </c>
      <c r="J39" s="5">
        <v>8.901515152</v>
      </c>
      <c r="K39" s="5" t="s">
        <v>32</v>
      </c>
      <c r="L39" s="5">
        <v>0</v>
      </c>
      <c r="M39" s="5">
        <v>0</v>
      </c>
      <c r="N39" s="5">
        <v>100</v>
      </c>
    </row>
    <row r="40" spans="1:21">
      <c r="A40" s="36">
        <v>40674</v>
      </c>
      <c r="B40" s="5">
        <v>2</v>
      </c>
      <c r="C40" s="5" t="s">
        <v>118</v>
      </c>
      <c r="D40" s="5">
        <v>1000</v>
      </c>
      <c r="E40" s="5">
        <v>21453.488369999999</v>
      </c>
      <c r="F40" s="5">
        <v>21279.069769999998</v>
      </c>
      <c r="G40" s="5">
        <v>99.390243900000002</v>
      </c>
      <c r="H40" s="5">
        <v>98.170731709999998</v>
      </c>
      <c r="I40" s="5">
        <v>1.2195121950000001</v>
      </c>
      <c r="J40" s="5">
        <v>0.60975609799999997</v>
      </c>
      <c r="K40" s="5" t="s">
        <v>32</v>
      </c>
      <c r="L40" s="5">
        <v>0</v>
      </c>
      <c r="M40" s="5">
        <v>29.878048780487806</v>
      </c>
      <c r="N40" s="5">
        <v>70.121951219512198</v>
      </c>
    </row>
    <row r="41" spans="1:21">
      <c r="A41" s="36">
        <v>40674</v>
      </c>
      <c r="B41" s="5">
        <v>2</v>
      </c>
      <c r="C41" s="5" t="s">
        <v>137</v>
      </c>
      <c r="D41" s="5">
        <v>1000</v>
      </c>
      <c r="E41" s="5">
        <v>9244.1860469999992</v>
      </c>
      <c r="F41" s="5">
        <v>8372.0930229999994</v>
      </c>
      <c r="G41" s="5">
        <v>90.598290599999999</v>
      </c>
      <c r="H41" s="5">
        <v>83.119658119999997</v>
      </c>
      <c r="I41" s="5">
        <v>7.4786324789999998</v>
      </c>
      <c r="J41" s="5">
        <v>9.4017094019999998</v>
      </c>
      <c r="K41" s="5" t="s">
        <v>32</v>
      </c>
      <c r="L41" s="5">
        <v>0</v>
      </c>
      <c r="M41" s="5">
        <v>22.649572649572647</v>
      </c>
      <c r="N41" s="5">
        <v>77.350427350427367</v>
      </c>
    </row>
    <row r="42" spans="1:21">
      <c r="A42" s="36">
        <v>40674</v>
      </c>
      <c r="B42" s="5">
        <v>2</v>
      </c>
      <c r="C42" s="5" t="s">
        <v>151</v>
      </c>
      <c r="D42" s="5">
        <v>1000</v>
      </c>
      <c r="E42" s="5">
        <v>12558.13953</v>
      </c>
      <c r="F42" s="5">
        <v>12558.13953</v>
      </c>
      <c r="G42" s="5">
        <v>100</v>
      </c>
      <c r="H42" s="5">
        <v>91.502753740000003</v>
      </c>
      <c r="I42" s="5">
        <v>8.4972462629999992</v>
      </c>
      <c r="J42" s="5">
        <v>0</v>
      </c>
      <c r="K42" s="5" t="s">
        <v>32</v>
      </c>
      <c r="L42" s="5">
        <v>0</v>
      </c>
      <c r="M42" s="5">
        <v>31.195908733280881</v>
      </c>
      <c r="N42" s="5">
        <v>68.804091266719112</v>
      </c>
    </row>
    <row r="43" spans="1:21">
      <c r="A43" s="36">
        <v>40674</v>
      </c>
      <c r="B43" s="5">
        <v>2</v>
      </c>
      <c r="C43" s="5" t="s">
        <v>148</v>
      </c>
      <c r="D43" s="5">
        <v>1000</v>
      </c>
      <c r="E43" s="5">
        <v>16220.93023</v>
      </c>
      <c r="F43" s="5">
        <v>16220.93023</v>
      </c>
      <c r="G43" s="5">
        <v>100</v>
      </c>
      <c r="H43" s="5">
        <v>95.454545449999998</v>
      </c>
      <c r="I43" s="5">
        <v>4.5454545450000001</v>
      </c>
      <c r="J43" s="5">
        <v>0</v>
      </c>
      <c r="K43" s="5" t="s">
        <v>32</v>
      </c>
      <c r="L43" s="5">
        <v>0</v>
      </c>
      <c r="M43" s="5">
        <v>8.0861244019138745</v>
      </c>
      <c r="N43" s="5">
        <v>91.913875598086122</v>
      </c>
    </row>
    <row r="44" spans="1:21" s="25" customFormat="1">
      <c r="A44" s="36">
        <v>40675</v>
      </c>
      <c r="B44" s="5">
        <v>3</v>
      </c>
      <c r="C44" s="5" t="s">
        <v>112</v>
      </c>
      <c r="D44" s="5">
        <v>280</v>
      </c>
      <c r="E44" s="5">
        <v>17375</v>
      </c>
      <c r="F44" s="5">
        <v>16875</v>
      </c>
      <c r="G44" s="5">
        <v>97.132505179999995</v>
      </c>
      <c r="H44" s="5">
        <v>87.080745339999993</v>
      </c>
      <c r="I44" s="5">
        <v>10.05175983</v>
      </c>
      <c r="J44" s="5">
        <v>2.867494824</v>
      </c>
      <c r="K44" s="5" t="s">
        <v>32</v>
      </c>
      <c r="L44" s="5">
        <v>0</v>
      </c>
      <c r="M44" s="5">
        <v>52.49482401656315</v>
      </c>
      <c r="N44" s="5">
        <v>47.505175983436857</v>
      </c>
      <c r="O44"/>
      <c r="P44"/>
      <c r="Q44"/>
      <c r="R44"/>
      <c r="S44"/>
      <c r="T44"/>
      <c r="U44"/>
    </row>
    <row r="45" spans="1:21">
      <c r="A45" s="36">
        <v>40675</v>
      </c>
      <c r="B45" s="5">
        <v>3</v>
      </c>
      <c r="C45" s="5" t="s">
        <v>116</v>
      </c>
      <c r="D45" s="5">
        <v>280</v>
      </c>
      <c r="E45" s="5">
        <v>14125</v>
      </c>
      <c r="F45" s="5">
        <v>14000</v>
      </c>
      <c r="G45" s="5">
        <v>99.342105259999997</v>
      </c>
      <c r="H45" s="5">
        <v>95.323613089999995</v>
      </c>
      <c r="I45" s="5">
        <v>4.0184921759999996</v>
      </c>
      <c r="J45" s="5">
        <v>0.65789473700000001</v>
      </c>
      <c r="K45" s="5" t="s">
        <v>32</v>
      </c>
      <c r="L45" s="5">
        <v>0</v>
      </c>
      <c r="M45" s="5">
        <v>78.52062588904694</v>
      </c>
      <c r="N45" s="5">
        <v>21.47937411095306</v>
      </c>
    </row>
    <row r="46" spans="1:21">
      <c r="A46" s="36">
        <v>40675</v>
      </c>
      <c r="B46" s="5">
        <v>3</v>
      </c>
      <c r="C46" s="5" t="s">
        <v>119</v>
      </c>
      <c r="D46" s="5">
        <v>280</v>
      </c>
      <c r="E46" s="5">
        <v>9875</v>
      </c>
      <c r="F46" s="5">
        <v>9625</v>
      </c>
      <c r="G46" s="5">
        <v>96.969696970000001</v>
      </c>
      <c r="H46" s="5">
        <v>95.454545449999998</v>
      </c>
      <c r="I46" s="5">
        <v>1.5151515149999999</v>
      </c>
      <c r="J46" s="5">
        <v>3.0303030299999998</v>
      </c>
      <c r="K46" s="5" t="s">
        <v>32</v>
      </c>
      <c r="L46" s="5">
        <v>0</v>
      </c>
      <c r="M46" s="5">
        <v>83.959156785243735</v>
      </c>
      <c r="N46" s="5">
        <v>16.040843214756258</v>
      </c>
    </row>
    <row r="47" spans="1:21">
      <c r="A47" s="36">
        <v>40675</v>
      </c>
      <c r="B47" s="5">
        <v>3</v>
      </c>
      <c r="C47" s="5" t="s">
        <v>141</v>
      </c>
      <c r="D47" s="5">
        <v>280</v>
      </c>
      <c r="E47" s="5">
        <v>6750</v>
      </c>
      <c r="F47" s="5">
        <v>7250</v>
      </c>
      <c r="G47" s="5">
        <v>96.969696970000001</v>
      </c>
      <c r="H47" s="5">
        <v>92.087542089999999</v>
      </c>
      <c r="I47" s="5">
        <v>4.882154882</v>
      </c>
      <c r="J47" s="5">
        <v>3.0303030299999998</v>
      </c>
      <c r="K47" s="5" t="s">
        <v>32</v>
      </c>
      <c r="L47" s="5">
        <v>0</v>
      </c>
      <c r="M47" s="5">
        <v>64.309764309764304</v>
      </c>
      <c r="N47" s="5">
        <v>35.690235690235689</v>
      </c>
    </row>
    <row r="48" spans="1:21">
      <c r="A48" s="36">
        <v>40675</v>
      </c>
      <c r="B48" s="5">
        <v>3</v>
      </c>
      <c r="C48" s="5" t="s">
        <v>153</v>
      </c>
      <c r="D48" s="5">
        <v>280</v>
      </c>
      <c r="E48" s="5">
        <v>10250</v>
      </c>
      <c r="F48" s="5">
        <v>10250</v>
      </c>
      <c r="G48" s="5">
        <v>100</v>
      </c>
      <c r="H48" s="5">
        <v>98.684210530000001</v>
      </c>
      <c r="I48" s="5">
        <v>1.315789474</v>
      </c>
      <c r="J48" s="5">
        <v>0</v>
      </c>
      <c r="K48" s="5" t="s">
        <v>32</v>
      </c>
      <c r="L48" s="5">
        <v>0</v>
      </c>
      <c r="M48" s="5">
        <v>96.232057416267935</v>
      </c>
      <c r="N48" s="5">
        <v>3.767942583732057</v>
      </c>
    </row>
    <row r="49" spans="1:14">
      <c r="A49" s="36">
        <v>40675</v>
      </c>
      <c r="B49" s="5">
        <v>3</v>
      </c>
      <c r="C49" s="5" t="s">
        <v>149</v>
      </c>
      <c r="D49" s="5">
        <v>280</v>
      </c>
      <c r="E49" s="5">
        <v>9250</v>
      </c>
      <c r="F49" s="5">
        <v>9125</v>
      </c>
      <c r="G49" s="5">
        <v>98.717948719999995</v>
      </c>
      <c r="H49" s="5">
        <v>97.435897440000005</v>
      </c>
      <c r="I49" s="5">
        <v>1.2820512820000001</v>
      </c>
      <c r="J49" s="5">
        <v>1.2820512820000001</v>
      </c>
      <c r="K49" s="5" t="s">
        <v>32</v>
      </c>
      <c r="L49" s="5">
        <v>0</v>
      </c>
      <c r="M49" s="5">
        <v>69.047619047619037</v>
      </c>
      <c r="N49" s="5">
        <v>30.952380952380949</v>
      </c>
    </row>
    <row r="50" spans="1:14">
      <c r="A50" s="36">
        <v>40675</v>
      </c>
      <c r="B50" s="5">
        <v>3</v>
      </c>
      <c r="C50" s="5" t="s">
        <v>113</v>
      </c>
      <c r="D50" s="5">
        <v>400</v>
      </c>
      <c r="E50" s="5">
        <v>8625</v>
      </c>
      <c r="F50" s="5">
        <v>8500</v>
      </c>
      <c r="G50" s="5">
        <v>98.684210530000001</v>
      </c>
      <c r="H50" s="5">
        <v>97.071307300000001</v>
      </c>
      <c r="I50" s="5">
        <v>1.612903226</v>
      </c>
      <c r="J50" s="5">
        <v>1.315789474</v>
      </c>
      <c r="K50" s="5" t="s">
        <v>32</v>
      </c>
      <c r="L50" s="5">
        <v>0</v>
      </c>
      <c r="M50" s="5">
        <v>58.87096774193548</v>
      </c>
      <c r="N50" s="5">
        <v>41.129032258064512</v>
      </c>
    </row>
    <row r="51" spans="1:14">
      <c r="A51" s="36">
        <v>40675</v>
      </c>
      <c r="B51" s="5">
        <v>3</v>
      </c>
      <c r="C51" s="5" t="s">
        <v>117</v>
      </c>
      <c r="D51" s="5">
        <v>400</v>
      </c>
      <c r="E51" s="5">
        <v>7625</v>
      </c>
      <c r="F51" s="5">
        <v>7500</v>
      </c>
      <c r="G51" s="5">
        <v>98.387096769999999</v>
      </c>
      <c r="H51" s="5">
        <v>98.387096769999999</v>
      </c>
      <c r="I51" s="5">
        <v>0</v>
      </c>
      <c r="J51" s="5">
        <v>1.612903226</v>
      </c>
      <c r="K51" s="5" t="s">
        <v>32</v>
      </c>
      <c r="L51" s="5">
        <v>0</v>
      </c>
      <c r="M51" s="5">
        <v>78.709677419354847</v>
      </c>
      <c r="N51" s="5">
        <v>21.29032258064516</v>
      </c>
    </row>
    <row r="52" spans="1:14">
      <c r="A52" s="36">
        <v>40675</v>
      </c>
      <c r="B52" s="5">
        <v>3</v>
      </c>
      <c r="C52" s="5" t="s">
        <v>121</v>
      </c>
      <c r="D52" s="5">
        <v>400</v>
      </c>
      <c r="E52" s="5">
        <v>6250</v>
      </c>
      <c r="F52" s="5">
        <v>6250</v>
      </c>
      <c r="G52" s="5">
        <v>100</v>
      </c>
      <c r="H52" s="5">
        <v>98.214285709999999</v>
      </c>
      <c r="I52" s="5">
        <v>1.7857142859999999</v>
      </c>
      <c r="J52" s="5">
        <v>0</v>
      </c>
      <c r="K52" s="5" t="s">
        <v>32</v>
      </c>
      <c r="L52" s="5">
        <v>0</v>
      </c>
      <c r="M52" s="5">
        <v>88.3116883116883</v>
      </c>
      <c r="N52" s="5">
        <v>11.688311688311689</v>
      </c>
    </row>
    <row r="53" spans="1:14">
      <c r="A53" s="36">
        <v>40675</v>
      </c>
      <c r="B53" s="5">
        <v>3</v>
      </c>
      <c r="C53" s="5" t="s">
        <v>142</v>
      </c>
      <c r="D53" s="5">
        <v>400</v>
      </c>
      <c r="E53" s="5">
        <v>8000</v>
      </c>
      <c r="F53" s="5">
        <v>7750</v>
      </c>
      <c r="G53" s="5">
        <v>97.674418599999996</v>
      </c>
      <c r="H53" s="5">
        <v>97.674418599999996</v>
      </c>
      <c r="I53" s="5">
        <v>0</v>
      </c>
      <c r="J53" s="5">
        <v>2.3255813949999999</v>
      </c>
      <c r="K53" s="5" t="s">
        <v>32</v>
      </c>
      <c r="L53" s="5">
        <v>0</v>
      </c>
      <c r="M53" s="5">
        <v>70.542635658914719</v>
      </c>
      <c r="N53" s="5">
        <v>29.45736434108527</v>
      </c>
    </row>
    <row r="54" spans="1:14">
      <c r="A54" s="36">
        <v>40675</v>
      </c>
      <c r="B54" s="5">
        <v>3</v>
      </c>
      <c r="C54" s="5" t="s">
        <v>152</v>
      </c>
      <c r="D54" s="5">
        <v>400</v>
      </c>
      <c r="E54" s="5">
        <v>10125</v>
      </c>
      <c r="F54" s="5">
        <v>9875</v>
      </c>
      <c r="G54" s="5">
        <v>97.443181820000007</v>
      </c>
      <c r="H54" s="5">
        <v>95.928030300000003</v>
      </c>
      <c r="I54" s="5">
        <v>1.5151515149999999</v>
      </c>
      <c r="J54" s="5">
        <v>2.5568181820000002</v>
      </c>
      <c r="K54" s="5" t="s">
        <v>32</v>
      </c>
      <c r="L54" s="5">
        <v>0</v>
      </c>
      <c r="M54" s="5">
        <v>75.438596491228054</v>
      </c>
      <c r="N54" s="5">
        <v>24.561403508771928</v>
      </c>
    </row>
    <row r="55" spans="1:14">
      <c r="A55" s="36">
        <v>40675</v>
      </c>
      <c r="B55" s="5">
        <v>3</v>
      </c>
      <c r="C55" s="5" t="s">
        <v>150</v>
      </c>
      <c r="D55" s="5">
        <v>400</v>
      </c>
      <c r="E55" s="5">
        <v>7000</v>
      </c>
      <c r="F55" s="5">
        <v>6875</v>
      </c>
      <c r="G55" s="5">
        <v>98.684210530000001</v>
      </c>
      <c r="H55" s="5">
        <v>98.684210530000001</v>
      </c>
      <c r="I55" s="5">
        <v>0</v>
      </c>
      <c r="J55" s="5">
        <v>1.315789474</v>
      </c>
      <c r="K55" s="5" t="s">
        <v>32</v>
      </c>
      <c r="L55" s="5">
        <v>0</v>
      </c>
      <c r="M55" s="5">
        <v>75.438596491228054</v>
      </c>
      <c r="N55" s="5">
        <v>24.561403508771928</v>
      </c>
    </row>
    <row r="56" spans="1:14">
      <c r="A56" s="36">
        <v>40675</v>
      </c>
      <c r="B56" s="5">
        <v>3</v>
      </c>
      <c r="C56" s="5" t="s">
        <v>114</v>
      </c>
      <c r="D56" s="5">
        <v>1000</v>
      </c>
      <c r="E56" s="5">
        <v>12125</v>
      </c>
      <c r="F56" s="5">
        <v>12125</v>
      </c>
      <c r="G56" s="5">
        <v>100</v>
      </c>
      <c r="H56" s="5">
        <v>94.511149230000001</v>
      </c>
      <c r="I56" s="5">
        <v>5.4888507720000002</v>
      </c>
      <c r="J56" s="5">
        <v>0</v>
      </c>
      <c r="K56" s="5" t="s">
        <v>32</v>
      </c>
      <c r="L56" s="5">
        <v>0</v>
      </c>
      <c r="M56" s="5">
        <v>57.461406518010293</v>
      </c>
      <c r="N56" s="5">
        <v>42.538593481989707</v>
      </c>
    </row>
    <row r="57" spans="1:14">
      <c r="A57" s="36">
        <v>40675</v>
      </c>
      <c r="B57" s="5">
        <v>3</v>
      </c>
      <c r="C57" s="5" t="s">
        <v>115</v>
      </c>
      <c r="D57" s="5">
        <v>1000</v>
      </c>
      <c r="E57" s="5">
        <v>9750</v>
      </c>
      <c r="F57" s="5">
        <v>9375</v>
      </c>
      <c r="G57" s="5">
        <v>96.214285709999999</v>
      </c>
      <c r="H57" s="5">
        <v>90.428571430000005</v>
      </c>
      <c r="I57" s="5">
        <v>5.7857142860000002</v>
      </c>
      <c r="J57" s="5">
        <v>3.7857142860000002</v>
      </c>
      <c r="K57" s="5" t="s">
        <v>32</v>
      </c>
      <c r="L57" s="5">
        <v>0</v>
      </c>
      <c r="M57" s="5">
        <v>62.571428571428569</v>
      </c>
      <c r="N57" s="5">
        <v>37.428571428571431</v>
      </c>
    </row>
    <row r="58" spans="1:14">
      <c r="A58" s="36">
        <v>40675</v>
      </c>
      <c r="B58" s="5">
        <v>3</v>
      </c>
      <c r="C58" s="5" t="s">
        <v>118</v>
      </c>
      <c r="D58" s="5">
        <v>1000</v>
      </c>
      <c r="E58" s="5">
        <v>14500</v>
      </c>
      <c r="F58" s="5">
        <v>14375</v>
      </c>
      <c r="G58" s="5">
        <v>98.913043479999999</v>
      </c>
      <c r="H58" s="5">
        <v>97.111801240000005</v>
      </c>
      <c r="I58" s="5">
        <v>1.801242236</v>
      </c>
      <c r="J58" s="5">
        <v>1.0869565219999999</v>
      </c>
      <c r="K58" s="5" t="s">
        <v>32</v>
      </c>
      <c r="L58" s="5">
        <v>0</v>
      </c>
      <c r="M58" s="5">
        <v>84.472049689441008</v>
      </c>
      <c r="N58" s="5">
        <v>15.527950310559007</v>
      </c>
    </row>
    <row r="59" spans="1:14">
      <c r="A59" s="36">
        <v>40675</v>
      </c>
      <c r="B59" s="5">
        <v>3</v>
      </c>
      <c r="C59" s="5" t="s">
        <v>137</v>
      </c>
      <c r="D59" s="5">
        <v>1000</v>
      </c>
      <c r="E59" s="5">
        <v>7500</v>
      </c>
      <c r="F59" s="5">
        <v>7375</v>
      </c>
      <c r="G59" s="5">
        <v>98.611111109999996</v>
      </c>
      <c r="H59" s="5">
        <v>92.361111109999996</v>
      </c>
      <c r="I59" s="5">
        <v>6.25</v>
      </c>
      <c r="J59" s="5">
        <v>1.388888889</v>
      </c>
      <c r="K59" s="5" t="s">
        <v>32</v>
      </c>
      <c r="L59" s="5">
        <v>0</v>
      </c>
      <c r="M59" s="5">
        <v>87.5</v>
      </c>
      <c r="N59" s="5">
        <v>12.499999999999998</v>
      </c>
    </row>
    <row r="60" spans="1:14">
      <c r="A60" s="36">
        <v>40675</v>
      </c>
      <c r="B60" s="5">
        <v>3</v>
      </c>
      <c r="C60" s="5" t="s">
        <v>151</v>
      </c>
      <c r="D60" s="5">
        <v>1000</v>
      </c>
      <c r="E60" s="5">
        <v>7625</v>
      </c>
      <c r="F60" s="5">
        <v>7250</v>
      </c>
      <c r="G60" s="5">
        <v>95.161290320000006</v>
      </c>
      <c r="H60" s="5">
        <v>93.548387099999999</v>
      </c>
      <c r="I60" s="5">
        <v>1.612903226</v>
      </c>
      <c r="J60" s="5">
        <v>4.8387096769999998</v>
      </c>
      <c r="K60" s="5" t="s">
        <v>32</v>
      </c>
      <c r="L60" s="5">
        <v>0</v>
      </c>
      <c r="M60" s="5">
        <v>72.150537634408607</v>
      </c>
      <c r="N60" s="5">
        <v>27.8494623655914</v>
      </c>
    </row>
    <row r="61" spans="1:14">
      <c r="A61" s="36">
        <v>40675</v>
      </c>
      <c r="B61" s="5">
        <v>3</v>
      </c>
      <c r="C61" s="5" t="s">
        <v>148</v>
      </c>
      <c r="D61" s="5">
        <v>1000</v>
      </c>
      <c r="E61" s="5">
        <v>15000</v>
      </c>
      <c r="F61" s="5">
        <v>14375</v>
      </c>
      <c r="G61" s="5">
        <v>95.870535709999999</v>
      </c>
      <c r="H61" s="5">
        <v>93.415178569999995</v>
      </c>
      <c r="I61" s="5">
        <v>2.4553571430000001</v>
      </c>
      <c r="J61" s="5">
        <v>4.1294642860000002</v>
      </c>
      <c r="K61" s="5" t="s">
        <v>32</v>
      </c>
      <c r="L61" s="5">
        <v>0</v>
      </c>
      <c r="M61" s="5">
        <v>69.419642857142861</v>
      </c>
      <c r="N61" s="5">
        <v>30.580357142857142</v>
      </c>
    </row>
    <row r="62" spans="1:14">
      <c r="A62" s="36">
        <v>40676</v>
      </c>
      <c r="B62" s="5">
        <v>4</v>
      </c>
      <c r="C62" s="5" t="s">
        <v>46</v>
      </c>
      <c r="D62" s="5">
        <v>280</v>
      </c>
      <c r="E62" s="5">
        <v>12000</v>
      </c>
      <c r="F62" s="5">
        <v>11875</v>
      </c>
      <c r="G62" s="5">
        <v>98.979591839999998</v>
      </c>
      <c r="H62" s="5">
        <v>96.830673758865245</v>
      </c>
      <c r="I62" s="5">
        <v>3.1693262411347516</v>
      </c>
      <c r="J62" s="5">
        <v>0</v>
      </c>
      <c r="K62" s="5" t="s">
        <v>32</v>
      </c>
      <c r="L62" s="5">
        <v>57.468519319999999</v>
      </c>
      <c r="M62" s="5">
        <v>29.982631349999998</v>
      </c>
      <c r="N62" s="5">
        <v>12.548849329999999</v>
      </c>
    </row>
    <row r="63" spans="1:14">
      <c r="A63" s="36">
        <v>40676</v>
      </c>
      <c r="B63" s="5">
        <v>4</v>
      </c>
      <c r="C63" s="5" t="s">
        <v>50</v>
      </c>
      <c r="D63" s="5">
        <v>280</v>
      </c>
      <c r="E63" s="5">
        <v>4250</v>
      </c>
      <c r="F63" s="5">
        <v>4000</v>
      </c>
      <c r="G63" s="5">
        <v>95</v>
      </c>
      <c r="H63" s="5">
        <v>85.357142859999996</v>
      </c>
      <c r="I63" s="5">
        <v>9.6428571430000005</v>
      </c>
      <c r="J63" s="5">
        <v>5</v>
      </c>
      <c r="K63" s="5" t="s">
        <v>32</v>
      </c>
      <c r="L63" s="5">
        <v>30.35714286</v>
      </c>
      <c r="M63" s="5">
        <v>36.785714290000001</v>
      </c>
      <c r="N63" s="5">
        <v>32.857142860000003</v>
      </c>
    </row>
    <row r="64" spans="1:14">
      <c r="A64" s="36">
        <v>40676</v>
      </c>
      <c r="B64" s="5">
        <v>4</v>
      </c>
      <c r="C64" s="5" t="s">
        <v>51</v>
      </c>
      <c r="D64" s="5">
        <v>280</v>
      </c>
      <c r="E64" s="5">
        <v>10625</v>
      </c>
      <c r="F64" s="5">
        <v>10375</v>
      </c>
      <c r="G64" s="5">
        <v>97.549019610000002</v>
      </c>
      <c r="H64" s="5">
        <v>98</v>
      </c>
      <c r="I64" s="5">
        <v>2</v>
      </c>
      <c r="J64" s="5">
        <v>0</v>
      </c>
      <c r="K64" s="5" t="s">
        <v>32</v>
      </c>
      <c r="L64" s="5">
        <v>53.431372549999999</v>
      </c>
      <c r="M64" s="5">
        <v>39.705882350000003</v>
      </c>
      <c r="N64" s="5">
        <v>6.8627450980000004</v>
      </c>
    </row>
    <row r="65" spans="1:19">
      <c r="A65" s="36">
        <v>40676</v>
      </c>
      <c r="B65" s="5">
        <v>4</v>
      </c>
      <c r="C65" s="5" t="s">
        <v>47</v>
      </c>
      <c r="D65" s="5">
        <v>400</v>
      </c>
      <c r="E65" s="5">
        <v>3125</v>
      </c>
      <c r="F65" s="5">
        <v>2875</v>
      </c>
      <c r="G65" s="5">
        <v>91.883116880000003</v>
      </c>
      <c r="H65" s="5">
        <v>96.15384615384616</v>
      </c>
      <c r="I65" s="5">
        <v>3.8461538461538463</v>
      </c>
      <c r="J65" s="5">
        <v>0</v>
      </c>
      <c r="K65" s="5" t="s">
        <v>32</v>
      </c>
      <c r="L65" s="5">
        <v>85.714285709999999</v>
      </c>
      <c r="M65" s="5">
        <v>10.71428571</v>
      </c>
      <c r="N65" s="5">
        <v>3.5714285710000002</v>
      </c>
    </row>
    <row r="66" spans="1:19">
      <c r="A66" s="36">
        <v>40676</v>
      </c>
      <c r="B66" s="5">
        <v>4</v>
      </c>
      <c r="C66" s="5" t="s">
        <v>52</v>
      </c>
      <c r="D66" s="5">
        <v>400</v>
      </c>
      <c r="E66" s="5">
        <v>10250</v>
      </c>
      <c r="F66" s="5">
        <v>9625</v>
      </c>
      <c r="G66" s="5">
        <v>93.357487919999997</v>
      </c>
      <c r="H66" s="5">
        <v>94.285714285714278</v>
      </c>
      <c r="I66" s="5">
        <v>1.4285714285714286</v>
      </c>
      <c r="J66" s="5">
        <v>4.2857142857142856</v>
      </c>
      <c r="K66" s="5" t="s">
        <v>32</v>
      </c>
      <c r="L66" s="5">
        <v>75.241545889999998</v>
      </c>
      <c r="M66" s="5">
        <v>21.195652169999999</v>
      </c>
      <c r="N66" s="5">
        <v>3.5628019320000002</v>
      </c>
    </row>
    <row r="67" spans="1:19">
      <c r="A67" s="36">
        <v>40676</v>
      </c>
      <c r="B67" s="5">
        <v>4</v>
      </c>
      <c r="C67" s="5" t="s">
        <v>53</v>
      </c>
      <c r="D67" s="5">
        <v>400</v>
      </c>
      <c r="E67" s="5">
        <v>2500</v>
      </c>
      <c r="F67" s="5">
        <v>2250</v>
      </c>
      <c r="G67" s="5">
        <v>93.75</v>
      </c>
      <c r="H67" s="5">
        <v>51.785714285714285</v>
      </c>
      <c r="I67" s="5">
        <v>48.214285714285715</v>
      </c>
      <c r="J67" s="5">
        <v>0</v>
      </c>
      <c r="K67" s="5" t="s">
        <v>32</v>
      </c>
      <c r="L67" s="5">
        <v>90.625</v>
      </c>
      <c r="M67" s="5">
        <v>6.25</v>
      </c>
      <c r="N67" s="5">
        <v>3.125</v>
      </c>
    </row>
    <row r="68" spans="1:19">
      <c r="A68" s="36">
        <v>40676</v>
      </c>
      <c r="B68" s="5">
        <v>4</v>
      </c>
      <c r="C68" s="5" t="s">
        <v>44</v>
      </c>
      <c r="D68" s="5">
        <v>1000</v>
      </c>
      <c r="E68" s="5">
        <v>13750</v>
      </c>
      <c r="F68" s="5" t="s">
        <v>32</v>
      </c>
      <c r="G68" s="5" t="s">
        <v>32</v>
      </c>
      <c r="H68" s="5" t="s">
        <v>32</v>
      </c>
      <c r="I68" s="5" t="s">
        <v>32</v>
      </c>
      <c r="J68" s="5" t="s">
        <v>32</v>
      </c>
      <c r="K68" s="5" t="s">
        <v>32</v>
      </c>
      <c r="L68" s="5" t="s">
        <v>32</v>
      </c>
      <c r="M68" s="5" t="s">
        <v>32</v>
      </c>
      <c r="N68" s="5" t="s">
        <v>32</v>
      </c>
    </row>
    <row r="69" spans="1:19">
      <c r="A69" s="36">
        <v>40676</v>
      </c>
      <c r="B69" s="5">
        <v>4</v>
      </c>
      <c r="C69" s="5" t="s">
        <v>49</v>
      </c>
      <c r="D69" s="5">
        <v>1000</v>
      </c>
      <c r="E69" s="5">
        <v>12375</v>
      </c>
      <c r="F69" s="5">
        <v>12250</v>
      </c>
      <c r="G69" s="5">
        <v>98.888888890000004</v>
      </c>
      <c r="H69" s="5">
        <v>97.011784511784512</v>
      </c>
      <c r="I69" s="5">
        <v>2.9882154882154879</v>
      </c>
      <c r="J69" s="5">
        <v>0</v>
      </c>
      <c r="K69" s="5" t="s">
        <v>32</v>
      </c>
      <c r="L69" s="5">
        <v>36.481481479999999</v>
      </c>
      <c r="M69" s="5">
        <v>46.481481479999999</v>
      </c>
      <c r="N69" s="5">
        <v>17.037037040000001</v>
      </c>
      <c r="O69" s="5"/>
      <c r="P69" s="5"/>
      <c r="Q69" s="5"/>
    </row>
    <row r="70" spans="1:19" s="25" customFormat="1">
      <c r="A70" s="36">
        <v>40678</v>
      </c>
      <c r="B70" s="5">
        <v>6</v>
      </c>
      <c r="C70" s="5" t="s">
        <v>112</v>
      </c>
      <c r="D70" s="5">
        <v>280</v>
      </c>
      <c r="E70" s="5">
        <v>3900</v>
      </c>
      <c r="F70" s="5">
        <v>4500</v>
      </c>
      <c r="G70" s="5">
        <v>96.688034189999996</v>
      </c>
      <c r="H70" s="5">
        <v>83.974358974358978</v>
      </c>
      <c r="I70" s="5">
        <v>12.713675213675213</v>
      </c>
      <c r="J70" s="5">
        <v>3.3119658119658117</v>
      </c>
      <c r="K70" s="5" t="s">
        <v>32</v>
      </c>
      <c r="L70" s="5">
        <v>5.7692307692307692</v>
      </c>
      <c r="M70" s="5">
        <v>84.82905982905983</v>
      </c>
      <c r="N70" s="5">
        <v>9.4017094017094021</v>
      </c>
      <c r="O70"/>
      <c r="P70"/>
      <c r="Q70"/>
      <c r="R70" s="5"/>
      <c r="S70" s="5"/>
    </row>
    <row r="71" spans="1:19">
      <c r="A71" s="36">
        <v>40678</v>
      </c>
      <c r="B71" s="5">
        <v>6</v>
      </c>
      <c r="C71" s="5" t="s">
        <v>116</v>
      </c>
      <c r="D71" s="5">
        <v>280</v>
      </c>
      <c r="E71" s="5">
        <v>13050</v>
      </c>
      <c r="F71" s="5">
        <v>12450</v>
      </c>
      <c r="G71" s="5">
        <v>95.576282480000003</v>
      </c>
      <c r="H71" s="5">
        <v>85.876082611592267</v>
      </c>
      <c r="I71" s="5">
        <v>9.7001998667554972</v>
      </c>
      <c r="J71" s="5">
        <v>4.4237175216522324</v>
      </c>
      <c r="K71" s="5" t="s">
        <v>32</v>
      </c>
      <c r="L71" s="5">
        <v>16.855429713524316</v>
      </c>
      <c r="M71" s="5">
        <v>79.140572951365755</v>
      </c>
      <c r="N71" s="5">
        <v>4.0039973351099265</v>
      </c>
      <c r="R71" s="5"/>
      <c r="S71" s="5"/>
    </row>
    <row r="72" spans="1:19">
      <c r="A72" s="36">
        <v>40678</v>
      </c>
      <c r="B72" s="5">
        <v>6</v>
      </c>
      <c r="C72" s="5" t="s">
        <v>119</v>
      </c>
      <c r="D72" s="5">
        <v>280</v>
      </c>
      <c r="E72" s="5">
        <v>1800</v>
      </c>
      <c r="F72" s="5">
        <v>1800</v>
      </c>
      <c r="G72" s="5">
        <v>100</v>
      </c>
      <c r="H72" s="5">
        <v>100</v>
      </c>
      <c r="I72" s="5">
        <v>0</v>
      </c>
      <c r="J72" s="5">
        <v>0</v>
      </c>
      <c r="K72" s="5" t="s">
        <v>32</v>
      </c>
      <c r="L72" s="5">
        <v>0</v>
      </c>
      <c r="M72" s="5">
        <v>81.092436969999994</v>
      </c>
      <c r="N72" s="5">
        <v>18.907563029999999</v>
      </c>
      <c r="O72" s="20"/>
      <c r="P72" s="20"/>
      <c r="Q72" s="20"/>
      <c r="R72" s="5"/>
      <c r="S72" s="5"/>
    </row>
    <row r="73" spans="1:19">
      <c r="A73" s="36">
        <v>40678</v>
      </c>
      <c r="B73" s="5">
        <v>6</v>
      </c>
      <c r="C73" s="5" t="s">
        <v>141</v>
      </c>
      <c r="D73" s="5">
        <v>280</v>
      </c>
      <c r="E73" s="5">
        <v>2325</v>
      </c>
      <c r="F73" s="5">
        <v>2325</v>
      </c>
      <c r="G73" s="5">
        <v>100</v>
      </c>
      <c r="H73" s="5">
        <v>96.428571428571431</v>
      </c>
      <c r="I73" s="5">
        <v>3.5714285714285712</v>
      </c>
      <c r="J73" s="5">
        <v>0</v>
      </c>
      <c r="K73" s="5" t="s">
        <v>32</v>
      </c>
      <c r="L73" s="5">
        <v>2.9411764705882351</v>
      </c>
      <c r="M73" s="5">
        <v>67.436974789915979</v>
      </c>
      <c r="N73" s="5">
        <v>29.621848739495796</v>
      </c>
      <c r="R73" s="5"/>
      <c r="S73" s="5"/>
    </row>
    <row r="74" spans="1:19">
      <c r="A74" s="36">
        <v>40678</v>
      </c>
      <c r="B74" s="5">
        <v>6</v>
      </c>
      <c r="C74" s="5" t="s">
        <v>153</v>
      </c>
      <c r="D74" s="5">
        <v>280</v>
      </c>
      <c r="E74" s="5">
        <v>5550</v>
      </c>
      <c r="F74" s="5">
        <v>4875</v>
      </c>
      <c r="G74" s="5">
        <v>86.681547620000003</v>
      </c>
      <c r="H74" s="5">
        <v>67.782738095238102</v>
      </c>
      <c r="I74" s="5">
        <v>18.898809523809526</v>
      </c>
      <c r="J74" s="5">
        <v>13.318452380952381</v>
      </c>
      <c r="K74" s="5" t="s">
        <v>32</v>
      </c>
      <c r="L74" s="5">
        <v>26.339285714285715</v>
      </c>
      <c r="M74" s="5">
        <v>73.660714285714278</v>
      </c>
      <c r="N74" s="5">
        <v>0</v>
      </c>
      <c r="R74" s="5"/>
      <c r="S74" s="5"/>
    </row>
    <row r="75" spans="1:19">
      <c r="A75" s="36">
        <v>40678</v>
      </c>
      <c r="B75" s="5">
        <v>6</v>
      </c>
      <c r="C75" s="5" t="s">
        <v>149</v>
      </c>
      <c r="D75" s="5">
        <v>280</v>
      </c>
      <c r="E75" s="5">
        <v>3450</v>
      </c>
      <c r="F75" s="5">
        <v>3000</v>
      </c>
      <c r="G75" s="5">
        <v>87.88461538</v>
      </c>
      <c r="H75" s="5">
        <v>79.038461538461533</v>
      </c>
      <c r="I75" s="5">
        <v>8.8461538461538467</v>
      </c>
      <c r="J75" s="5">
        <v>12.115384615384617</v>
      </c>
      <c r="K75" s="5" t="s">
        <v>32</v>
      </c>
      <c r="L75" s="5">
        <v>1.9230769230769231</v>
      </c>
      <c r="M75" s="5">
        <v>88.65384615384616</v>
      </c>
      <c r="N75" s="5">
        <v>9.4230769230769234</v>
      </c>
      <c r="R75" s="5"/>
      <c r="S75" s="5"/>
    </row>
    <row r="76" spans="1:19">
      <c r="A76" s="36">
        <v>40678</v>
      </c>
      <c r="B76" s="5">
        <v>6</v>
      </c>
      <c r="C76" s="5" t="s">
        <v>113</v>
      </c>
      <c r="D76" s="5">
        <v>400</v>
      </c>
      <c r="E76" s="5">
        <v>6000</v>
      </c>
      <c r="F76" s="5">
        <v>5925</v>
      </c>
      <c r="G76" s="5">
        <v>98.809523810000002</v>
      </c>
      <c r="H76" s="5">
        <v>94.86215538847118</v>
      </c>
      <c r="I76" s="5">
        <v>3.9473684210526314</v>
      </c>
      <c r="J76" s="5">
        <v>1.1904761904761905</v>
      </c>
      <c r="K76" s="5" t="s">
        <v>32</v>
      </c>
      <c r="L76" s="5">
        <v>7.7694235588972429</v>
      </c>
      <c r="M76" s="5">
        <v>72.431077694235597</v>
      </c>
      <c r="N76" s="5">
        <v>19.799498746867165</v>
      </c>
      <c r="R76" s="5"/>
      <c r="S76" s="5"/>
    </row>
    <row r="77" spans="1:19">
      <c r="A77" s="36">
        <v>40678</v>
      </c>
      <c r="B77" s="5">
        <v>6</v>
      </c>
      <c r="C77" s="5" t="s">
        <v>117</v>
      </c>
      <c r="D77" s="5">
        <v>400</v>
      </c>
      <c r="E77" s="5">
        <v>4200</v>
      </c>
      <c r="F77" s="5">
        <v>4125</v>
      </c>
      <c r="G77" s="5">
        <v>98.214285709999999</v>
      </c>
      <c r="H77" s="5">
        <v>94.642857142857139</v>
      </c>
      <c r="I77" s="5">
        <v>3.5714285714285712</v>
      </c>
      <c r="J77" s="5">
        <v>1.7857142857142856</v>
      </c>
      <c r="K77" s="5" t="s">
        <v>32</v>
      </c>
      <c r="L77" s="5">
        <v>0</v>
      </c>
      <c r="M77" s="5">
        <v>83.928571428571416</v>
      </c>
      <c r="N77" s="5">
        <v>16.071428571428569</v>
      </c>
      <c r="R77" s="5"/>
      <c r="S77" s="5"/>
    </row>
    <row r="78" spans="1:19">
      <c r="A78" s="36">
        <v>40678</v>
      </c>
      <c r="B78" s="5">
        <v>6</v>
      </c>
      <c r="C78" s="5" t="s">
        <v>121</v>
      </c>
      <c r="D78" s="5">
        <v>400</v>
      </c>
      <c r="E78" s="5">
        <v>2700</v>
      </c>
      <c r="F78" s="5">
        <v>2550</v>
      </c>
      <c r="G78" s="5">
        <v>94.736842109999998</v>
      </c>
      <c r="H78" s="5">
        <v>75.386996904024755</v>
      </c>
      <c r="I78" s="5">
        <v>19.349845201238388</v>
      </c>
      <c r="J78" s="5">
        <v>5.2631578947368416</v>
      </c>
      <c r="K78" s="5" t="s">
        <v>32</v>
      </c>
      <c r="L78" s="5">
        <v>8.8235294117647065</v>
      </c>
      <c r="M78" s="5">
        <v>83.281733746130016</v>
      </c>
      <c r="N78" s="5">
        <v>7.8947368421052628</v>
      </c>
      <c r="R78" s="5"/>
      <c r="S78" s="5"/>
    </row>
    <row r="79" spans="1:19">
      <c r="A79" s="36">
        <v>40678</v>
      </c>
      <c r="B79" s="5">
        <v>6</v>
      </c>
      <c r="C79" s="5" t="s">
        <v>142</v>
      </c>
      <c r="D79" s="5">
        <v>400</v>
      </c>
      <c r="E79" s="5">
        <v>2475</v>
      </c>
      <c r="F79" s="5">
        <v>2475</v>
      </c>
      <c r="G79" s="5">
        <v>100</v>
      </c>
      <c r="H79" s="5">
        <v>100</v>
      </c>
      <c r="I79" s="5">
        <v>0</v>
      </c>
      <c r="J79" s="5">
        <v>0</v>
      </c>
      <c r="K79" s="5" t="s">
        <v>32</v>
      </c>
      <c r="L79" s="5">
        <v>0</v>
      </c>
      <c r="M79" s="5">
        <v>77.777777779999994</v>
      </c>
      <c r="N79" s="5">
        <v>22.222222219999999</v>
      </c>
      <c r="R79" s="5"/>
      <c r="S79" s="5"/>
    </row>
    <row r="80" spans="1:19">
      <c r="A80" s="36">
        <v>40678</v>
      </c>
      <c r="B80" s="5">
        <v>6</v>
      </c>
      <c r="C80" s="5" t="s">
        <v>152</v>
      </c>
      <c r="D80" s="5">
        <v>400</v>
      </c>
      <c r="E80" s="5">
        <v>6225</v>
      </c>
      <c r="F80" s="5">
        <v>6150</v>
      </c>
      <c r="G80" s="5">
        <v>98.913043479999999</v>
      </c>
      <c r="H80" s="5">
        <v>79.11280846063454</v>
      </c>
      <c r="I80" s="5">
        <v>19.800235017626321</v>
      </c>
      <c r="J80" s="5">
        <v>1.0869565217391304</v>
      </c>
      <c r="K80" s="5" t="s">
        <v>32</v>
      </c>
      <c r="L80" s="5">
        <v>21.944770857814337</v>
      </c>
      <c r="M80" s="5">
        <v>78.055229142185667</v>
      </c>
      <c r="N80" s="5">
        <v>0</v>
      </c>
      <c r="R80" s="5"/>
      <c r="S80" s="5"/>
    </row>
    <row r="81" spans="1:19">
      <c r="A81" s="36">
        <v>40678</v>
      </c>
      <c r="B81" s="5">
        <v>6</v>
      </c>
      <c r="C81" s="5" t="s">
        <v>150</v>
      </c>
      <c r="D81" s="5">
        <v>400</v>
      </c>
      <c r="E81" s="5">
        <v>3225</v>
      </c>
      <c r="F81" s="5">
        <v>3150</v>
      </c>
      <c r="G81" s="5">
        <v>97.826086959999998</v>
      </c>
      <c r="H81" s="5">
        <v>93.15217391304347</v>
      </c>
      <c r="I81" s="5">
        <v>4.6739130434782608</v>
      </c>
      <c r="J81" s="5">
        <v>2.1739130434782608</v>
      </c>
      <c r="K81" s="5" t="s">
        <v>32</v>
      </c>
      <c r="L81" s="5">
        <v>0</v>
      </c>
      <c r="M81" s="5">
        <v>97.826086956521749</v>
      </c>
      <c r="N81" s="5">
        <v>2.1739130434782608</v>
      </c>
      <c r="R81" s="5"/>
      <c r="S81" s="5"/>
    </row>
    <row r="82" spans="1:19">
      <c r="A82" s="36">
        <v>40678</v>
      </c>
      <c r="B82" s="5">
        <v>6</v>
      </c>
      <c r="C82" s="5" t="s">
        <v>114</v>
      </c>
      <c r="D82" s="5">
        <v>1000</v>
      </c>
      <c r="E82" s="5">
        <v>7050</v>
      </c>
      <c r="F82" s="5">
        <v>6825</v>
      </c>
      <c r="G82" s="5">
        <v>96.78442029</v>
      </c>
      <c r="H82" s="5">
        <v>87.137681159420282</v>
      </c>
      <c r="I82" s="5">
        <v>9.6467391304347814</v>
      </c>
      <c r="J82" s="5">
        <v>3.2155797101449273</v>
      </c>
      <c r="K82" s="5" t="s">
        <v>32</v>
      </c>
      <c r="L82" s="5">
        <v>0</v>
      </c>
      <c r="M82" s="5">
        <v>78.89492753623189</v>
      </c>
      <c r="N82" s="5">
        <v>21.105072463768117</v>
      </c>
      <c r="R82" s="5"/>
      <c r="S82" s="5"/>
    </row>
    <row r="83" spans="1:19">
      <c r="A83" s="36">
        <v>40678</v>
      </c>
      <c r="B83" s="5">
        <v>6</v>
      </c>
      <c r="C83" s="5" t="s">
        <v>115</v>
      </c>
      <c r="D83" s="5">
        <v>1000</v>
      </c>
      <c r="E83" s="5">
        <v>3675</v>
      </c>
      <c r="F83" s="5">
        <v>3600</v>
      </c>
      <c r="G83" s="5">
        <v>98.387096769999999</v>
      </c>
      <c r="H83" s="5">
        <v>88.709677419354847</v>
      </c>
      <c r="I83" s="5">
        <v>9.67741935483871</v>
      </c>
      <c r="J83" s="5">
        <v>1.6129032258064515</v>
      </c>
      <c r="K83" s="5" t="s">
        <v>32</v>
      </c>
      <c r="L83" s="5">
        <v>4.838709677419355</v>
      </c>
      <c r="M83" s="5">
        <v>73.924731182795711</v>
      </c>
      <c r="N83" s="5">
        <v>21.236559139784944</v>
      </c>
      <c r="R83" s="5"/>
      <c r="S83" s="5"/>
    </row>
    <row r="84" spans="1:19">
      <c r="A84" s="36">
        <v>40678</v>
      </c>
      <c r="B84" s="5">
        <v>6</v>
      </c>
      <c r="C84" s="5" t="s">
        <v>118</v>
      </c>
      <c r="D84" s="5">
        <v>1000</v>
      </c>
      <c r="E84" s="5">
        <v>7800</v>
      </c>
      <c r="F84" s="5">
        <v>7800</v>
      </c>
      <c r="G84" s="5">
        <v>100</v>
      </c>
      <c r="H84" s="5">
        <v>98.076211616722162</v>
      </c>
      <c r="I84" s="5">
        <v>1.9237883832778393</v>
      </c>
      <c r="J84" s="5">
        <v>0</v>
      </c>
      <c r="K84" s="5" t="s">
        <v>32</v>
      </c>
      <c r="L84" s="5">
        <v>4.9019607843137258</v>
      </c>
      <c r="M84" s="5">
        <v>88.272290048094703</v>
      </c>
      <c r="N84" s="5">
        <v>6.8257491675915647</v>
      </c>
      <c r="R84" s="5"/>
      <c r="S84" s="5"/>
    </row>
    <row r="85" spans="1:19">
      <c r="A85" s="36">
        <v>40678</v>
      </c>
      <c r="B85" s="5">
        <v>6</v>
      </c>
      <c r="C85" s="5" t="s">
        <v>137</v>
      </c>
      <c r="D85" s="5">
        <v>1000</v>
      </c>
      <c r="E85" s="5">
        <v>3525</v>
      </c>
      <c r="F85" s="5">
        <v>3450</v>
      </c>
      <c r="G85" s="5">
        <v>97.916666669999998</v>
      </c>
      <c r="H85" s="5">
        <v>89.40217391304347</v>
      </c>
      <c r="I85" s="5">
        <v>8.5144927536231876</v>
      </c>
      <c r="J85" s="5">
        <v>2.083333333333333</v>
      </c>
      <c r="K85" s="5" t="s">
        <v>32</v>
      </c>
      <c r="L85" s="5">
        <v>0</v>
      </c>
      <c r="M85" s="5">
        <v>85.326086956521749</v>
      </c>
      <c r="N85" s="5">
        <v>14.673913043478262</v>
      </c>
      <c r="R85" s="5"/>
      <c r="S85" s="5"/>
    </row>
    <row r="86" spans="1:19">
      <c r="A86" s="36">
        <v>40678</v>
      </c>
      <c r="B86" s="5">
        <v>6</v>
      </c>
      <c r="C86" s="5" t="s">
        <v>151</v>
      </c>
      <c r="D86" s="5">
        <v>1000</v>
      </c>
      <c r="E86" s="5">
        <v>4200</v>
      </c>
      <c r="F86" s="5">
        <v>4200</v>
      </c>
      <c r="G86" s="5">
        <v>100</v>
      </c>
      <c r="H86" s="5">
        <v>96.256684491978604</v>
      </c>
      <c r="I86" s="5">
        <v>3.7433155080213902</v>
      </c>
      <c r="J86" s="5">
        <v>0</v>
      </c>
      <c r="K86" s="5" t="s">
        <v>32</v>
      </c>
      <c r="L86" s="5">
        <v>0</v>
      </c>
      <c r="M86" s="5">
        <v>91.844919786096256</v>
      </c>
      <c r="N86" s="5">
        <v>8.1550802139037426</v>
      </c>
      <c r="R86" s="5"/>
      <c r="S86" s="5"/>
    </row>
    <row r="87" spans="1:19">
      <c r="A87" s="36">
        <v>40678</v>
      </c>
      <c r="B87" s="5">
        <v>6</v>
      </c>
      <c r="C87" s="5" t="s">
        <v>148</v>
      </c>
      <c r="D87" s="5">
        <v>1000</v>
      </c>
      <c r="E87" s="5">
        <v>8175</v>
      </c>
      <c r="F87" s="5">
        <v>7950</v>
      </c>
      <c r="G87" s="5">
        <v>97.284075569999999</v>
      </c>
      <c r="H87" s="5">
        <v>93.606612685560052</v>
      </c>
      <c r="I87" s="5">
        <v>3.6774628879892037</v>
      </c>
      <c r="J87" s="5">
        <v>2.7159244264507421</v>
      </c>
      <c r="K87" s="5" t="s">
        <v>32</v>
      </c>
      <c r="L87" s="5">
        <v>1.7543859649122806</v>
      </c>
      <c r="M87" s="5">
        <v>92.560728744939269</v>
      </c>
      <c r="N87" s="5">
        <v>5.6848852901484488</v>
      </c>
      <c r="R87" s="5"/>
      <c r="S87" s="5"/>
    </row>
    <row r="88" spans="1:19" s="25" customFormat="1">
      <c r="A88" s="36">
        <v>40679</v>
      </c>
      <c r="B88" s="5">
        <v>7</v>
      </c>
      <c r="C88" s="5" t="s">
        <v>112</v>
      </c>
      <c r="D88" s="5">
        <v>280</v>
      </c>
      <c r="E88" s="5">
        <v>4860</v>
      </c>
      <c r="F88" s="5">
        <v>4590</v>
      </c>
      <c r="G88" s="5">
        <v>94.105336589999993</v>
      </c>
      <c r="H88" s="5">
        <v>79.897516749999994</v>
      </c>
      <c r="I88" s="5">
        <v>20.102483249999999</v>
      </c>
      <c r="J88" s="5">
        <v>0</v>
      </c>
      <c r="K88" s="5">
        <v>5.8946634109999998</v>
      </c>
      <c r="L88" s="5">
        <v>64.54473788</v>
      </c>
      <c r="M88" s="5">
        <v>35.45526212</v>
      </c>
      <c r="N88" s="5">
        <v>0</v>
      </c>
      <c r="O88"/>
      <c r="P88"/>
      <c r="Q88"/>
      <c r="R88" s="5"/>
      <c r="S88" s="5"/>
    </row>
    <row r="89" spans="1:19">
      <c r="A89" s="36">
        <v>40679</v>
      </c>
      <c r="B89" s="5">
        <v>7</v>
      </c>
      <c r="C89" s="5" t="s">
        <v>116</v>
      </c>
      <c r="D89" s="5">
        <v>280</v>
      </c>
      <c r="E89" s="5">
        <v>10980</v>
      </c>
      <c r="F89" s="5">
        <v>9630</v>
      </c>
      <c r="G89" s="5">
        <v>88.112745099999998</v>
      </c>
      <c r="H89" s="5">
        <v>86.324786320000001</v>
      </c>
      <c r="I89" s="5">
        <v>12.820512819999999</v>
      </c>
      <c r="J89" s="5">
        <v>0.85470085500000004</v>
      </c>
      <c r="K89" s="5">
        <v>11.15196078</v>
      </c>
      <c r="L89" s="5">
        <v>89.549339549999999</v>
      </c>
      <c r="M89" s="5">
        <v>9.9456099459999994</v>
      </c>
      <c r="N89" s="5">
        <v>0.50505050500000004</v>
      </c>
      <c r="R89" s="5"/>
      <c r="S89" s="5"/>
    </row>
    <row r="90" spans="1:19">
      <c r="A90" s="36">
        <v>40679</v>
      </c>
      <c r="B90" s="5">
        <v>7</v>
      </c>
      <c r="C90" s="5" t="s">
        <v>119</v>
      </c>
      <c r="D90" s="5">
        <v>280</v>
      </c>
      <c r="E90" s="5">
        <v>6075</v>
      </c>
      <c r="F90" s="5">
        <v>5085</v>
      </c>
      <c r="G90" s="5">
        <v>83.659771129999996</v>
      </c>
      <c r="H90" s="5">
        <v>81.666666669999998</v>
      </c>
      <c r="I90" s="5">
        <v>12.5</v>
      </c>
      <c r="J90" s="5">
        <v>5.8333333329999997</v>
      </c>
      <c r="K90" s="5">
        <v>10.871478870000001</v>
      </c>
      <c r="L90" s="5">
        <v>79.166666669999998</v>
      </c>
      <c r="M90" s="5">
        <v>20.833333329999999</v>
      </c>
      <c r="N90" s="5">
        <v>0</v>
      </c>
      <c r="R90" s="5"/>
      <c r="S90" s="5"/>
    </row>
    <row r="91" spans="1:19">
      <c r="A91" s="36">
        <v>40679</v>
      </c>
      <c r="B91" s="5">
        <v>7</v>
      </c>
      <c r="C91" s="5" t="s">
        <v>46</v>
      </c>
      <c r="D91" s="5">
        <v>280</v>
      </c>
      <c r="E91" s="5">
        <v>4005</v>
      </c>
      <c r="F91" s="5">
        <v>3555</v>
      </c>
      <c r="G91" s="5">
        <v>88.751263899999998</v>
      </c>
      <c r="H91" s="5">
        <v>86.585365850000002</v>
      </c>
      <c r="I91" s="5">
        <v>9.7560975610000007</v>
      </c>
      <c r="J91" s="5">
        <v>3.6585365849999998</v>
      </c>
      <c r="K91" s="5">
        <v>7.7603640040000004</v>
      </c>
      <c r="L91" s="5">
        <v>79.268292680000002</v>
      </c>
      <c r="M91" s="5">
        <v>20.731707320000002</v>
      </c>
      <c r="N91" s="5">
        <v>0</v>
      </c>
      <c r="R91" s="5"/>
      <c r="S91" s="5"/>
    </row>
    <row r="92" spans="1:19">
      <c r="A92" s="36">
        <v>40679</v>
      </c>
      <c r="B92" s="5">
        <v>7</v>
      </c>
      <c r="C92" s="5" t="s">
        <v>50</v>
      </c>
      <c r="D92" s="5">
        <v>280</v>
      </c>
      <c r="E92" s="5">
        <v>2385</v>
      </c>
      <c r="F92" s="5">
        <v>1530</v>
      </c>
      <c r="G92" s="5">
        <v>64.245014249999997</v>
      </c>
      <c r="H92" s="5">
        <v>80.208333330000002</v>
      </c>
      <c r="I92" s="5">
        <v>12.64880952</v>
      </c>
      <c r="J92" s="5">
        <v>7.1428571429999996</v>
      </c>
      <c r="K92" s="5">
        <v>29.98575499</v>
      </c>
      <c r="L92" s="5">
        <v>82.738095240000007</v>
      </c>
      <c r="M92" s="5">
        <v>17.26190476</v>
      </c>
      <c r="N92" s="5">
        <v>0</v>
      </c>
      <c r="R92" s="5"/>
      <c r="S92" s="5"/>
    </row>
    <row r="93" spans="1:19">
      <c r="A93" s="36">
        <v>40679</v>
      </c>
      <c r="B93" s="5">
        <v>7</v>
      </c>
      <c r="C93" s="5" t="s">
        <v>51</v>
      </c>
      <c r="D93" s="5">
        <v>280</v>
      </c>
      <c r="E93" s="5">
        <v>3330</v>
      </c>
      <c r="F93" s="5">
        <v>2385</v>
      </c>
      <c r="G93" s="5">
        <v>69.419642859999996</v>
      </c>
      <c r="H93" s="5">
        <v>84.974747469999997</v>
      </c>
      <c r="I93" s="5">
        <v>3.6616161620000001</v>
      </c>
      <c r="J93" s="5">
        <v>11.363636359999999</v>
      </c>
      <c r="K93" s="5">
        <v>22.76785714</v>
      </c>
      <c r="L93" s="5">
        <v>86.742424240000005</v>
      </c>
      <c r="M93" s="5">
        <v>13.25757576</v>
      </c>
      <c r="N93" s="5">
        <v>0</v>
      </c>
      <c r="R93" s="5"/>
      <c r="S93" s="5"/>
    </row>
    <row r="94" spans="1:19">
      <c r="A94" s="36">
        <v>40679</v>
      </c>
      <c r="B94" s="5">
        <v>7</v>
      </c>
      <c r="C94" s="5" t="s">
        <v>113</v>
      </c>
      <c r="D94" s="5">
        <v>400</v>
      </c>
      <c r="E94" s="5">
        <v>3510</v>
      </c>
      <c r="F94" s="5">
        <v>3375</v>
      </c>
      <c r="G94" s="5">
        <v>95</v>
      </c>
      <c r="H94" s="5">
        <v>100</v>
      </c>
      <c r="I94" s="5">
        <v>0</v>
      </c>
      <c r="J94" s="5">
        <v>0</v>
      </c>
      <c r="K94" s="5">
        <v>5</v>
      </c>
      <c r="L94" s="5">
        <v>55.208333330000002</v>
      </c>
      <c r="M94" s="5">
        <v>38.541666669999998</v>
      </c>
      <c r="N94" s="5">
        <v>6.25</v>
      </c>
      <c r="R94" s="5"/>
      <c r="S94" s="5"/>
    </row>
    <row r="95" spans="1:19">
      <c r="A95" s="36">
        <v>40679</v>
      </c>
      <c r="B95" s="5">
        <v>7</v>
      </c>
      <c r="C95" s="5" t="s">
        <v>117</v>
      </c>
      <c r="D95" s="5">
        <v>400</v>
      </c>
      <c r="E95" s="5">
        <v>3150</v>
      </c>
      <c r="F95" s="5">
        <v>3060</v>
      </c>
      <c r="G95" s="5">
        <v>97.105045489999995</v>
      </c>
      <c r="H95" s="5">
        <v>92.368421049999995</v>
      </c>
      <c r="I95" s="5">
        <v>7.6315789470000004</v>
      </c>
      <c r="J95" s="5">
        <v>0</v>
      </c>
      <c r="K95" s="5">
        <v>2.8949545080000001</v>
      </c>
      <c r="L95" s="5">
        <v>77.543859650000002</v>
      </c>
      <c r="M95" s="5">
        <v>22.456140349999998</v>
      </c>
      <c r="N95" s="5">
        <v>0</v>
      </c>
      <c r="R95" s="5"/>
      <c r="S95" s="5"/>
    </row>
    <row r="96" spans="1:19">
      <c r="A96" s="36">
        <v>40679</v>
      </c>
      <c r="B96" s="5">
        <v>7</v>
      </c>
      <c r="C96" s="5" t="s">
        <v>121</v>
      </c>
      <c r="D96" s="5">
        <v>400</v>
      </c>
      <c r="E96" s="5">
        <v>1800</v>
      </c>
      <c r="F96" s="5">
        <v>1620</v>
      </c>
      <c r="G96" s="5">
        <v>89.974937339999997</v>
      </c>
      <c r="H96" s="5">
        <v>89.473684210000002</v>
      </c>
      <c r="I96" s="5">
        <v>10.52631579</v>
      </c>
      <c r="J96" s="5">
        <v>0</v>
      </c>
      <c r="K96" s="5">
        <v>10.02506266</v>
      </c>
      <c r="L96" s="5">
        <v>91.486068110000005</v>
      </c>
      <c r="M96" s="5">
        <v>8.5139318890000002</v>
      </c>
      <c r="N96" s="5">
        <v>0</v>
      </c>
      <c r="R96" s="5"/>
      <c r="S96" s="5"/>
    </row>
    <row r="97" spans="1:19">
      <c r="A97" s="36">
        <v>40679</v>
      </c>
      <c r="B97" s="5">
        <v>7</v>
      </c>
      <c r="C97" s="5" t="s">
        <v>47</v>
      </c>
      <c r="D97" s="5">
        <v>400</v>
      </c>
      <c r="E97" s="5">
        <v>2610</v>
      </c>
      <c r="F97" s="5">
        <v>2430</v>
      </c>
      <c r="G97" s="5">
        <v>93.103448279999995</v>
      </c>
      <c r="H97" s="5">
        <v>92.592592589999995</v>
      </c>
      <c r="I97" s="5">
        <v>7.407407407</v>
      </c>
      <c r="J97" s="5">
        <v>0</v>
      </c>
      <c r="K97" s="5">
        <v>6.896551724</v>
      </c>
      <c r="L97" s="5">
        <v>92.592592589999995</v>
      </c>
      <c r="M97" s="5">
        <v>3.703703704</v>
      </c>
      <c r="N97" s="5">
        <v>3.703703704</v>
      </c>
      <c r="R97" s="5"/>
      <c r="S97" s="5"/>
    </row>
    <row r="98" spans="1:19">
      <c r="A98" s="36">
        <v>40679</v>
      </c>
      <c r="B98" s="5">
        <v>7</v>
      </c>
      <c r="C98" s="5" t="s">
        <v>52</v>
      </c>
      <c r="D98" s="5">
        <v>400</v>
      </c>
      <c r="E98" s="5">
        <v>900</v>
      </c>
      <c r="F98" s="5">
        <v>720</v>
      </c>
      <c r="G98" s="5">
        <v>80</v>
      </c>
      <c r="H98" s="5">
        <v>78.888888890000004</v>
      </c>
      <c r="I98" s="5">
        <v>5.5555555559999998</v>
      </c>
      <c r="J98" s="5">
        <v>15.55555556</v>
      </c>
      <c r="K98" s="5">
        <v>5</v>
      </c>
      <c r="L98" s="5">
        <v>62.222222219999999</v>
      </c>
      <c r="M98" s="5">
        <v>37.777777780000001</v>
      </c>
      <c r="N98" s="5">
        <v>0</v>
      </c>
      <c r="R98" s="5"/>
      <c r="S98" s="5"/>
    </row>
    <row r="99" spans="1:19">
      <c r="A99" s="36">
        <v>40679</v>
      </c>
      <c r="B99" s="5">
        <v>7</v>
      </c>
      <c r="C99" s="5" t="s">
        <v>53</v>
      </c>
      <c r="D99" s="5">
        <v>400</v>
      </c>
      <c r="E99" s="5">
        <v>2250</v>
      </c>
      <c r="F99" s="5">
        <v>945</v>
      </c>
      <c r="G99" s="5">
        <v>41.883116880000003</v>
      </c>
      <c r="H99" s="5">
        <v>50</v>
      </c>
      <c r="I99" s="5">
        <v>0</v>
      </c>
      <c r="J99" s="5">
        <v>50</v>
      </c>
      <c r="K99" s="5">
        <v>16.233766230000001</v>
      </c>
      <c r="L99" s="5">
        <v>68.055555560000002</v>
      </c>
      <c r="M99" s="5">
        <v>27.777777780000001</v>
      </c>
      <c r="N99" s="5">
        <v>4.1666666670000003</v>
      </c>
      <c r="R99" s="5"/>
      <c r="S99" s="5"/>
    </row>
    <row r="100" spans="1:19">
      <c r="A100" s="36">
        <v>40679</v>
      </c>
      <c r="B100" s="5">
        <v>7</v>
      </c>
      <c r="C100" s="5" t="s">
        <v>114</v>
      </c>
      <c r="D100" s="5">
        <v>1000</v>
      </c>
      <c r="E100" s="5">
        <v>4050</v>
      </c>
      <c r="F100" s="5">
        <v>3825</v>
      </c>
      <c r="G100" s="5">
        <v>94.494720970000003</v>
      </c>
      <c r="H100" s="5">
        <v>89.66346154</v>
      </c>
      <c r="I100" s="5">
        <v>7.7724358970000003</v>
      </c>
      <c r="J100" s="5">
        <v>2.5641025640000001</v>
      </c>
      <c r="K100" s="5">
        <v>2.9411764709999999</v>
      </c>
      <c r="L100" s="5">
        <v>60.256410260000003</v>
      </c>
      <c r="M100" s="5">
        <v>39.743589739999997</v>
      </c>
      <c r="N100" s="5">
        <v>0</v>
      </c>
      <c r="R100" s="5"/>
      <c r="S100" s="5"/>
    </row>
    <row r="101" spans="1:19">
      <c r="A101" s="36">
        <v>40679</v>
      </c>
      <c r="B101" s="5">
        <v>7</v>
      </c>
      <c r="C101" s="5" t="s">
        <v>115</v>
      </c>
      <c r="D101" s="5">
        <v>1000</v>
      </c>
      <c r="E101" s="5">
        <v>3240</v>
      </c>
      <c r="F101" s="5">
        <v>3195</v>
      </c>
      <c r="G101" s="5">
        <v>98.611111109999996</v>
      </c>
      <c r="H101" s="5">
        <v>95.833333330000002</v>
      </c>
      <c r="I101" s="5">
        <v>2.7777777779999999</v>
      </c>
      <c r="J101" s="5">
        <v>1.388888889</v>
      </c>
      <c r="K101" s="5">
        <v>0</v>
      </c>
      <c r="L101" s="5">
        <v>59.722222219999999</v>
      </c>
      <c r="M101" s="5">
        <v>40.277777780000001</v>
      </c>
      <c r="N101" s="5">
        <v>0</v>
      </c>
      <c r="R101" s="5"/>
      <c r="S101" s="5"/>
    </row>
    <row r="102" spans="1:19">
      <c r="A102" s="36">
        <v>40679</v>
      </c>
      <c r="B102" s="5">
        <v>7</v>
      </c>
      <c r="C102" s="5" t="s">
        <v>118</v>
      </c>
      <c r="D102" s="5">
        <v>1000</v>
      </c>
      <c r="E102" s="5">
        <v>7605</v>
      </c>
      <c r="F102" s="5">
        <v>7425</v>
      </c>
      <c r="G102" s="5">
        <v>97.63106252</v>
      </c>
      <c r="H102" s="5">
        <v>89.202586210000007</v>
      </c>
      <c r="I102" s="5">
        <v>9.6479885060000008</v>
      </c>
      <c r="J102" s="5">
        <v>1.1494252869999999</v>
      </c>
      <c r="K102" s="5">
        <v>1.2195121950000001</v>
      </c>
      <c r="L102" s="5">
        <v>42.413793099999999</v>
      </c>
      <c r="M102" s="5">
        <v>55.862068970000003</v>
      </c>
      <c r="N102" s="5">
        <v>1.724137931</v>
      </c>
      <c r="R102" s="5"/>
      <c r="S102" s="5"/>
    </row>
    <row r="103" spans="1:19">
      <c r="A103" s="36">
        <v>40679</v>
      </c>
      <c r="B103" s="5">
        <v>7</v>
      </c>
      <c r="C103" s="5" t="s">
        <v>44</v>
      </c>
      <c r="D103" s="5">
        <v>1000</v>
      </c>
      <c r="E103" s="5">
        <v>6480</v>
      </c>
      <c r="F103" s="5">
        <v>6435</v>
      </c>
      <c r="G103" s="5">
        <v>99.242424240000005</v>
      </c>
      <c r="H103" s="5">
        <v>94.358974360000005</v>
      </c>
      <c r="I103" s="5">
        <v>5.6410256409999997</v>
      </c>
      <c r="J103" s="5">
        <v>0</v>
      </c>
      <c r="K103" s="5">
        <v>0.75757575799999999</v>
      </c>
      <c r="L103" s="5">
        <v>50.897435899999998</v>
      </c>
      <c r="M103" s="5">
        <v>42.69230769</v>
      </c>
      <c r="N103" s="5">
        <v>6.4102564099999997</v>
      </c>
      <c r="R103" s="5"/>
      <c r="S103" s="5"/>
    </row>
    <row r="104" spans="1:19">
      <c r="A104" s="36">
        <v>40679</v>
      </c>
      <c r="B104" s="5">
        <v>7</v>
      </c>
      <c r="C104" s="5" t="s">
        <v>49</v>
      </c>
      <c r="D104" s="5">
        <v>1000</v>
      </c>
      <c r="E104" s="5">
        <v>6300</v>
      </c>
      <c r="F104" s="5">
        <v>6165</v>
      </c>
      <c r="G104" s="5">
        <v>97.897435900000005</v>
      </c>
      <c r="H104" s="5">
        <v>92.717948719999995</v>
      </c>
      <c r="I104" s="5">
        <v>5.1794871789999997</v>
      </c>
      <c r="J104" s="5">
        <v>2.1025641030000002</v>
      </c>
      <c r="K104" s="5">
        <v>0</v>
      </c>
      <c r="L104" s="5">
        <v>46.871794870000002</v>
      </c>
      <c r="M104" s="5">
        <v>51.69230769</v>
      </c>
      <c r="N104" s="5">
        <v>1.4358974360000001</v>
      </c>
      <c r="R104" s="5"/>
      <c r="S104" s="5"/>
    </row>
    <row r="105" spans="1:19">
      <c r="A105" s="36">
        <v>40679</v>
      </c>
      <c r="B105" s="5">
        <v>7</v>
      </c>
      <c r="C105" s="5" t="s">
        <v>120</v>
      </c>
      <c r="D105" s="5">
        <v>1000</v>
      </c>
      <c r="E105" s="5">
        <v>4320</v>
      </c>
      <c r="F105" s="5">
        <v>4320</v>
      </c>
      <c r="G105" s="5">
        <v>100</v>
      </c>
      <c r="H105" s="5">
        <v>96.428571430000005</v>
      </c>
      <c r="I105" s="5">
        <v>3.5714285710000002</v>
      </c>
      <c r="J105" s="5">
        <v>0</v>
      </c>
      <c r="K105" s="5">
        <v>0</v>
      </c>
      <c r="L105" s="5">
        <v>66.005291009999993</v>
      </c>
      <c r="M105" s="5">
        <v>31.87830688</v>
      </c>
      <c r="N105" s="5">
        <v>2.1164021160000002</v>
      </c>
      <c r="R105" s="5"/>
      <c r="S105" s="5"/>
    </row>
    <row r="106" spans="1:19">
      <c r="A106" s="36">
        <v>40682</v>
      </c>
      <c r="B106" s="5">
        <v>10</v>
      </c>
      <c r="C106" s="5" t="s">
        <v>119</v>
      </c>
      <c r="D106" s="5">
        <v>280</v>
      </c>
      <c r="E106" s="5">
        <v>4275</v>
      </c>
      <c r="F106" s="5">
        <v>3021.4285709999999</v>
      </c>
      <c r="G106" s="5">
        <v>71.71052632</v>
      </c>
      <c r="H106" s="5">
        <v>85.079365080000002</v>
      </c>
      <c r="I106" s="5">
        <v>14.920634919999999</v>
      </c>
      <c r="J106" s="5">
        <v>0</v>
      </c>
      <c r="K106" s="5">
        <v>28.28947368</v>
      </c>
      <c r="L106" s="5">
        <v>84.14965986</v>
      </c>
      <c r="M106" s="5">
        <v>15.85034014</v>
      </c>
      <c r="N106" s="5">
        <v>0</v>
      </c>
    </row>
    <row r="107" spans="1:19">
      <c r="A107" s="36">
        <v>40682</v>
      </c>
      <c r="B107" s="5">
        <v>10</v>
      </c>
      <c r="C107" s="5" t="s">
        <v>141</v>
      </c>
      <c r="D107" s="5">
        <v>280</v>
      </c>
      <c r="E107" s="5">
        <v>932.14285710000001</v>
      </c>
      <c r="F107" s="5">
        <v>675</v>
      </c>
      <c r="G107" s="5">
        <v>72.794117650000004</v>
      </c>
      <c r="H107" s="5">
        <v>83.333333330000002</v>
      </c>
      <c r="I107" s="5">
        <v>16.666666670000001</v>
      </c>
      <c r="J107" s="5">
        <v>0</v>
      </c>
      <c r="K107" s="5">
        <v>27.20588235</v>
      </c>
      <c r="L107" s="5">
        <v>83.333333330000002</v>
      </c>
      <c r="M107" s="5">
        <v>16.666666670000001</v>
      </c>
      <c r="N107" s="5">
        <v>0</v>
      </c>
    </row>
    <row r="108" spans="1:19">
      <c r="A108" s="36">
        <v>40682</v>
      </c>
      <c r="B108" s="5">
        <v>10</v>
      </c>
      <c r="C108" s="5" t="s">
        <v>46</v>
      </c>
      <c r="D108" s="5">
        <v>280</v>
      </c>
      <c r="E108" s="5">
        <v>3182.1428569999998</v>
      </c>
      <c r="F108" s="5">
        <v>2089.2857140000001</v>
      </c>
      <c r="G108" s="5">
        <v>65.693877549999996</v>
      </c>
      <c r="H108" s="5">
        <v>87.275985660000003</v>
      </c>
      <c r="I108" s="5">
        <v>9.9462365590000008</v>
      </c>
      <c r="J108" s="5">
        <v>2.7777777779999999</v>
      </c>
      <c r="K108" s="5">
        <v>32.265306119999998</v>
      </c>
      <c r="L108" s="5">
        <v>75.268817200000001</v>
      </c>
      <c r="M108" s="5">
        <v>23.342293909999999</v>
      </c>
      <c r="N108" s="5">
        <v>1.388888889</v>
      </c>
    </row>
    <row r="109" spans="1:19">
      <c r="A109" s="36">
        <v>40682</v>
      </c>
      <c r="B109" s="5">
        <v>10</v>
      </c>
      <c r="C109" s="5" t="s">
        <v>50</v>
      </c>
      <c r="D109" s="5">
        <v>280</v>
      </c>
      <c r="E109" s="5">
        <v>1350</v>
      </c>
      <c r="F109" s="5">
        <v>642.85714289999999</v>
      </c>
      <c r="G109" s="5">
        <v>47.954545449999998</v>
      </c>
      <c r="H109" s="5">
        <v>63.186813190000002</v>
      </c>
      <c r="I109" s="5">
        <v>10.71428571</v>
      </c>
      <c r="J109" s="5">
        <v>26.098901099999999</v>
      </c>
      <c r="K109" s="5">
        <v>35.454545449999998</v>
      </c>
      <c r="L109" s="5">
        <v>78.021978020000006</v>
      </c>
      <c r="M109" s="5">
        <v>18.406593409999999</v>
      </c>
      <c r="N109" s="5">
        <v>3.5714285710000002</v>
      </c>
    </row>
    <row r="110" spans="1:19">
      <c r="A110" s="36">
        <v>40682</v>
      </c>
      <c r="B110" s="5">
        <v>10</v>
      </c>
      <c r="C110" s="5" t="s">
        <v>51</v>
      </c>
      <c r="D110" s="5">
        <v>280</v>
      </c>
      <c r="E110" s="5">
        <v>2250</v>
      </c>
      <c r="F110" s="5">
        <v>1639.2857140000001</v>
      </c>
      <c r="G110" s="5">
        <v>72.686322689999997</v>
      </c>
      <c r="H110" s="5">
        <v>87.111801240000005</v>
      </c>
      <c r="I110" s="5">
        <v>12.88819876</v>
      </c>
      <c r="J110" s="5">
        <v>0</v>
      </c>
      <c r="K110" s="5">
        <v>27.313677309999999</v>
      </c>
      <c r="L110" s="5">
        <v>80.201863349999996</v>
      </c>
      <c r="M110" s="5">
        <v>17.624223600000001</v>
      </c>
      <c r="N110" s="5">
        <v>2.1739130430000002</v>
      </c>
    </row>
    <row r="111" spans="1:19">
      <c r="A111" s="36">
        <v>40682</v>
      </c>
      <c r="B111" s="5">
        <v>10</v>
      </c>
      <c r="C111" s="5" t="s">
        <v>139</v>
      </c>
      <c r="D111" s="5">
        <v>280</v>
      </c>
      <c r="E111" s="5">
        <v>2635.7142859999999</v>
      </c>
      <c r="F111" s="5">
        <v>2250</v>
      </c>
      <c r="G111" s="5">
        <v>85.365853659999999</v>
      </c>
      <c r="H111" s="5">
        <v>97.142857140000004</v>
      </c>
      <c r="I111" s="5">
        <v>2.8571428569999999</v>
      </c>
      <c r="J111" s="5">
        <v>0</v>
      </c>
      <c r="K111" s="5">
        <v>14.634146339999999</v>
      </c>
      <c r="L111" s="5">
        <v>77.142857140000004</v>
      </c>
      <c r="M111" s="5">
        <v>22.85714286</v>
      </c>
      <c r="N111" s="5">
        <v>0</v>
      </c>
    </row>
    <row r="112" spans="1:19">
      <c r="A112" s="36">
        <v>40682</v>
      </c>
      <c r="B112" s="5">
        <v>10</v>
      </c>
      <c r="C112" s="5" t="s">
        <v>121</v>
      </c>
      <c r="D112" s="5">
        <v>400</v>
      </c>
      <c r="E112" s="5">
        <v>1221.4285709999999</v>
      </c>
      <c r="F112" s="5">
        <v>996.42857140000001</v>
      </c>
      <c r="G112" s="5">
        <v>81.65266106</v>
      </c>
      <c r="H112" s="5">
        <v>81.666666669999998</v>
      </c>
      <c r="I112" s="5">
        <v>12.222222220000001</v>
      </c>
      <c r="J112" s="5">
        <v>6.1111111109999996</v>
      </c>
      <c r="K112" s="5">
        <v>13.025210080000001</v>
      </c>
      <c r="L112" s="5">
        <v>90</v>
      </c>
      <c r="M112" s="5">
        <v>10</v>
      </c>
      <c r="N112" s="5">
        <v>0</v>
      </c>
    </row>
    <row r="113" spans="1:17">
      <c r="A113" s="36">
        <v>40682</v>
      </c>
      <c r="B113" s="5">
        <v>10</v>
      </c>
      <c r="C113" s="5" t="s">
        <v>142</v>
      </c>
      <c r="D113" s="5">
        <v>400</v>
      </c>
      <c r="E113" s="5">
        <v>2057.1428569999998</v>
      </c>
      <c r="F113" s="5">
        <v>1607.142857</v>
      </c>
      <c r="G113" s="5">
        <v>77.077077079999995</v>
      </c>
      <c r="H113" s="5">
        <v>87.266553479999999</v>
      </c>
      <c r="I113" s="5">
        <v>12.733446519999999</v>
      </c>
      <c r="J113" s="5">
        <v>0</v>
      </c>
      <c r="K113" s="5">
        <v>22.922922920000001</v>
      </c>
      <c r="L113" s="5">
        <v>79.202037349999998</v>
      </c>
      <c r="M113" s="5">
        <v>20.797962649999999</v>
      </c>
      <c r="N113" s="5">
        <v>0</v>
      </c>
    </row>
    <row r="114" spans="1:17">
      <c r="A114" s="36">
        <v>40682</v>
      </c>
      <c r="B114" s="5">
        <v>10</v>
      </c>
      <c r="C114" s="5" t="s">
        <v>47</v>
      </c>
      <c r="D114" s="5">
        <v>400</v>
      </c>
      <c r="E114" s="5">
        <v>1382.142857</v>
      </c>
      <c r="F114" s="5">
        <v>1189.2857140000001</v>
      </c>
      <c r="G114" s="5">
        <v>86.038961040000004</v>
      </c>
      <c r="H114" s="5">
        <v>80.47619048</v>
      </c>
      <c r="I114" s="5">
        <v>9.7619047620000003</v>
      </c>
      <c r="J114" s="5">
        <v>9.7619047620000003</v>
      </c>
      <c r="K114" s="5">
        <v>4.6536796540000003</v>
      </c>
      <c r="L114" s="5">
        <v>85.119047620000003</v>
      </c>
      <c r="M114" s="5">
        <v>14.88095238</v>
      </c>
      <c r="N114" s="5">
        <v>0</v>
      </c>
    </row>
    <row r="115" spans="1:17">
      <c r="A115" s="36">
        <v>40682</v>
      </c>
      <c r="B115" s="5">
        <v>10</v>
      </c>
      <c r="C115" s="5" t="s">
        <v>52</v>
      </c>
      <c r="D115" s="5">
        <v>400</v>
      </c>
      <c r="E115" s="5">
        <v>1157.142857</v>
      </c>
      <c r="F115" s="5">
        <v>578.57142859999999</v>
      </c>
      <c r="G115" s="5">
        <v>48.727272730000003</v>
      </c>
      <c r="H115" s="5">
        <v>66.666666669999998</v>
      </c>
      <c r="I115" s="5">
        <v>26.666666670000001</v>
      </c>
      <c r="J115" s="5">
        <v>6.6666666670000003</v>
      </c>
      <c r="K115" s="5">
        <v>47.272727269999997</v>
      </c>
      <c r="L115" s="5">
        <v>90</v>
      </c>
      <c r="M115" s="5">
        <v>6.6666666670000003</v>
      </c>
      <c r="N115" s="5">
        <v>3.3333333330000001</v>
      </c>
    </row>
    <row r="116" spans="1:17">
      <c r="A116" s="36">
        <v>40682</v>
      </c>
      <c r="B116" s="5">
        <v>10</v>
      </c>
      <c r="C116" s="5" t="s">
        <v>53</v>
      </c>
      <c r="D116" s="5">
        <v>400</v>
      </c>
      <c r="E116" s="5">
        <v>1639.2857140000001</v>
      </c>
      <c r="F116" s="5">
        <v>257.14285710000001</v>
      </c>
      <c r="G116" s="5">
        <v>15.50925926</v>
      </c>
      <c r="H116" s="5">
        <v>58.333333330000002</v>
      </c>
      <c r="I116" s="5">
        <v>16.666666670000001</v>
      </c>
      <c r="J116" s="5">
        <v>25</v>
      </c>
      <c r="K116" s="5">
        <v>78.240740740000007</v>
      </c>
      <c r="L116" s="5">
        <v>81.666666669999998</v>
      </c>
      <c r="M116" s="5">
        <v>18.333333329999999</v>
      </c>
      <c r="N116" s="5">
        <v>0</v>
      </c>
      <c r="O116" s="15"/>
      <c r="P116" s="15"/>
      <c r="Q116" s="15"/>
    </row>
    <row r="117" spans="1:17">
      <c r="A117" s="36">
        <v>40682</v>
      </c>
      <c r="B117" s="5">
        <v>10</v>
      </c>
      <c r="C117" s="5" t="s">
        <v>140</v>
      </c>
      <c r="D117" s="5">
        <v>400</v>
      </c>
      <c r="E117" s="5">
        <v>514.2857143</v>
      </c>
      <c r="F117" s="5">
        <v>353.57142859999999</v>
      </c>
      <c r="G117" s="5">
        <v>68.75</v>
      </c>
      <c r="H117" s="5">
        <v>77.380952379999997</v>
      </c>
      <c r="I117" s="5">
        <v>7.1428571429999996</v>
      </c>
      <c r="J117" s="5">
        <v>15.47619048</v>
      </c>
      <c r="K117" s="5">
        <v>18.75</v>
      </c>
      <c r="L117" s="5">
        <v>84.52380952</v>
      </c>
      <c r="M117" s="5">
        <v>15.47619048</v>
      </c>
      <c r="N117" s="5">
        <v>0</v>
      </c>
    </row>
    <row r="118" spans="1:17">
      <c r="A118" s="36">
        <v>40682</v>
      </c>
      <c r="B118" s="5">
        <v>10</v>
      </c>
      <c r="C118" s="5" t="s">
        <v>118</v>
      </c>
      <c r="D118" s="5">
        <v>1000</v>
      </c>
      <c r="E118" s="5">
        <v>3760.7142859999999</v>
      </c>
      <c r="F118" s="5">
        <v>3567.8571430000002</v>
      </c>
      <c r="G118" s="5">
        <v>94.750733139999994</v>
      </c>
      <c r="H118" s="5">
        <v>76.993304929999994</v>
      </c>
      <c r="I118" s="5">
        <v>19.506999390000001</v>
      </c>
      <c r="J118" s="5">
        <v>3.4996956789999998</v>
      </c>
      <c r="K118" s="5">
        <v>1.818181818</v>
      </c>
      <c r="L118" s="5">
        <v>46.561168590000001</v>
      </c>
      <c r="M118" s="5">
        <v>49.939135729999997</v>
      </c>
      <c r="N118" s="5">
        <v>3.4996956789999998</v>
      </c>
    </row>
    <row r="119" spans="1:17">
      <c r="A119" s="36">
        <v>40682</v>
      </c>
      <c r="B119" s="5">
        <v>10</v>
      </c>
      <c r="C119" s="5" t="s">
        <v>137</v>
      </c>
      <c r="D119" s="5">
        <v>1000</v>
      </c>
      <c r="E119" s="5">
        <v>2989.2857140000001</v>
      </c>
      <c r="F119" s="5">
        <v>2764.2857140000001</v>
      </c>
      <c r="G119" s="5">
        <v>92.5</v>
      </c>
      <c r="H119" s="5">
        <v>79.797979799999993</v>
      </c>
      <c r="I119" s="5">
        <v>16.868686870000001</v>
      </c>
      <c r="J119" s="5">
        <v>3.3333333330000001</v>
      </c>
      <c r="K119" s="5">
        <v>4.1666666670000003</v>
      </c>
      <c r="L119" s="5">
        <v>60.454545449999998</v>
      </c>
      <c r="M119" s="5">
        <v>39.545454550000002</v>
      </c>
      <c r="N119" s="5">
        <v>0</v>
      </c>
    </row>
    <row r="120" spans="1:17">
      <c r="A120" s="36">
        <v>40682</v>
      </c>
      <c r="B120" s="5">
        <v>10</v>
      </c>
      <c r="C120" s="5" t="s">
        <v>44</v>
      </c>
      <c r="D120" s="5">
        <v>1000</v>
      </c>
      <c r="E120" s="5">
        <v>5721.4285710000004</v>
      </c>
      <c r="F120" s="5">
        <v>5625</v>
      </c>
      <c r="G120" s="5">
        <v>98.256603769999998</v>
      </c>
      <c r="H120" s="5">
        <v>96.487191289999998</v>
      </c>
      <c r="I120" s="5">
        <v>2.5694124870000001</v>
      </c>
      <c r="J120" s="5">
        <v>0.94339622599999995</v>
      </c>
      <c r="K120" s="5">
        <v>0.8</v>
      </c>
      <c r="L120" s="5">
        <v>29.160914250000001</v>
      </c>
      <c r="M120" s="5">
        <v>24.1984967</v>
      </c>
      <c r="N120" s="5">
        <v>46.640589050000003</v>
      </c>
    </row>
    <row r="121" spans="1:17">
      <c r="A121" s="36">
        <v>40682</v>
      </c>
      <c r="B121" s="5">
        <v>10</v>
      </c>
      <c r="C121" s="5" t="s">
        <v>49</v>
      </c>
      <c r="D121" s="5">
        <v>1000</v>
      </c>
      <c r="E121" s="5">
        <v>4242.8571430000002</v>
      </c>
      <c r="F121" s="5">
        <v>3953.5714290000001</v>
      </c>
      <c r="G121" s="5">
        <v>93.200184710000002</v>
      </c>
      <c r="H121" s="5">
        <v>91.203816979999999</v>
      </c>
      <c r="I121" s="5">
        <v>4.7712258380000003</v>
      </c>
      <c r="J121" s="5">
        <v>4.0249571810000004</v>
      </c>
      <c r="K121" s="5">
        <v>2.8169014080000001</v>
      </c>
      <c r="L121" s="5">
        <v>36.762906780000002</v>
      </c>
      <c r="M121" s="5">
        <v>30.64595057</v>
      </c>
      <c r="N121" s="5">
        <v>32.591142650000002</v>
      </c>
    </row>
    <row r="122" spans="1:17">
      <c r="A122" s="36">
        <v>40682</v>
      </c>
      <c r="B122" s="5">
        <v>10</v>
      </c>
      <c r="C122" s="5" t="s">
        <v>120</v>
      </c>
      <c r="D122" s="5">
        <v>1000</v>
      </c>
      <c r="E122" s="5">
        <v>2346.4285709999999</v>
      </c>
      <c r="F122" s="5">
        <v>2185.7142859999999</v>
      </c>
      <c r="G122" s="5">
        <v>93.202764979999998</v>
      </c>
      <c r="H122" s="5">
        <v>78.284072249999994</v>
      </c>
      <c r="I122" s="5">
        <v>18.14449918</v>
      </c>
      <c r="J122" s="5">
        <v>3.5714285710000002</v>
      </c>
      <c r="K122" s="5">
        <v>3.225806452</v>
      </c>
      <c r="L122" s="5">
        <v>70.073891630000006</v>
      </c>
      <c r="M122" s="5">
        <v>20.52545156</v>
      </c>
      <c r="N122" s="5">
        <v>9.4006568139999995</v>
      </c>
    </row>
    <row r="123" spans="1:17">
      <c r="A123" s="36">
        <v>40682</v>
      </c>
      <c r="B123" s="5">
        <v>10</v>
      </c>
      <c r="C123" s="5" t="s">
        <v>138</v>
      </c>
      <c r="D123" s="5">
        <v>1000</v>
      </c>
      <c r="E123" s="5">
        <v>1125</v>
      </c>
      <c r="F123" s="5">
        <v>1092.857143</v>
      </c>
      <c r="G123" s="5">
        <v>97.368421049999995</v>
      </c>
      <c r="H123" s="5">
        <v>100</v>
      </c>
      <c r="I123" s="5">
        <v>0</v>
      </c>
      <c r="J123" s="5">
        <v>0</v>
      </c>
      <c r="K123" s="5">
        <v>2.6315789469999999</v>
      </c>
      <c r="L123" s="5">
        <v>3.125</v>
      </c>
      <c r="M123" s="5">
        <v>38.541666669999998</v>
      </c>
      <c r="N123" s="5">
        <v>58.333333330000002</v>
      </c>
    </row>
    <row r="124" spans="1:17">
      <c r="A124" s="36">
        <v>40686</v>
      </c>
      <c r="B124" s="5">
        <v>14</v>
      </c>
      <c r="C124" s="5" t="s">
        <v>119</v>
      </c>
      <c r="D124" s="5">
        <v>280</v>
      </c>
      <c r="E124" s="5">
        <v>3510</v>
      </c>
      <c r="F124" s="5">
        <v>1147.5</v>
      </c>
      <c r="G124" s="5">
        <v>32.467105259999997</v>
      </c>
      <c r="H124" s="5">
        <v>35.130718950000002</v>
      </c>
      <c r="I124" s="5">
        <v>37.173202609999997</v>
      </c>
      <c r="J124" s="5">
        <v>27.69607843</v>
      </c>
      <c r="K124" s="5">
        <v>55.131578949999998</v>
      </c>
      <c r="L124" s="5">
        <v>86.928104579999996</v>
      </c>
      <c r="M124" s="5">
        <v>13.071895420000001</v>
      </c>
      <c r="N124" s="5">
        <v>0</v>
      </c>
    </row>
    <row r="125" spans="1:17">
      <c r="A125" s="36">
        <v>40686</v>
      </c>
      <c r="B125" s="5">
        <v>14</v>
      </c>
      <c r="C125" s="5" t="s">
        <v>153</v>
      </c>
      <c r="D125" s="5">
        <v>280</v>
      </c>
      <c r="E125" s="5">
        <v>3937.5</v>
      </c>
      <c r="F125" s="5">
        <v>1282.5</v>
      </c>
      <c r="G125" s="5">
        <v>32.649594980000003</v>
      </c>
      <c r="H125" s="5">
        <v>74.625</v>
      </c>
      <c r="I125" s="5">
        <v>25.375</v>
      </c>
      <c r="J125" s="5">
        <v>0</v>
      </c>
      <c r="K125" s="5">
        <v>67.350405019999997</v>
      </c>
      <c r="L125" s="5">
        <v>88.625</v>
      </c>
      <c r="M125" s="5">
        <v>11.375</v>
      </c>
      <c r="N125" s="5">
        <v>0</v>
      </c>
    </row>
    <row r="126" spans="1:17">
      <c r="A126" s="36">
        <v>40686</v>
      </c>
      <c r="B126" s="5">
        <v>14</v>
      </c>
      <c r="C126" s="5" t="s">
        <v>149</v>
      </c>
      <c r="D126" s="5">
        <v>280</v>
      </c>
      <c r="E126" s="5">
        <v>2227.5</v>
      </c>
      <c r="F126" s="5">
        <v>922.5</v>
      </c>
      <c r="G126" s="5">
        <v>41.510204080000001</v>
      </c>
      <c r="H126" s="5">
        <v>84.117647059999996</v>
      </c>
      <c r="I126" s="5">
        <v>12.94117647</v>
      </c>
      <c r="J126" s="5">
        <v>2.9411764709999999</v>
      </c>
      <c r="K126" s="5">
        <v>57.489795919999999</v>
      </c>
      <c r="L126" s="5">
        <v>92.117647059999996</v>
      </c>
      <c r="M126" s="5">
        <v>7.8823529409999997</v>
      </c>
      <c r="N126" s="5">
        <v>0</v>
      </c>
    </row>
    <row r="127" spans="1:17">
      <c r="A127" s="36">
        <v>40686</v>
      </c>
      <c r="B127" s="5">
        <v>14</v>
      </c>
      <c r="C127" s="5" t="s">
        <v>51</v>
      </c>
      <c r="D127" s="5">
        <v>280</v>
      </c>
      <c r="E127" s="5">
        <v>1890</v>
      </c>
      <c r="F127" s="5">
        <v>945</v>
      </c>
      <c r="G127" s="5">
        <v>50.598290599999999</v>
      </c>
      <c r="H127" s="5">
        <v>49.074074070000002</v>
      </c>
      <c r="I127" s="5">
        <v>36.700336700000001</v>
      </c>
      <c r="J127" s="5">
        <v>14.225589230000001</v>
      </c>
      <c r="K127" s="5">
        <v>40.940170940000002</v>
      </c>
      <c r="L127" s="5">
        <v>95.454545449999998</v>
      </c>
      <c r="M127" s="5">
        <v>4.5454545450000001</v>
      </c>
      <c r="N127" s="5">
        <v>0</v>
      </c>
    </row>
    <row r="128" spans="1:17">
      <c r="A128" s="36">
        <v>40686</v>
      </c>
      <c r="B128" s="5">
        <v>14</v>
      </c>
      <c r="C128" s="5" t="s">
        <v>15</v>
      </c>
      <c r="D128" s="5">
        <v>280</v>
      </c>
      <c r="E128" s="5">
        <v>2092.5</v>
      </c>
      <c r="F128" s="5">
        <v>225</v>
      </c>
      <c r="G128" s="5">
        <v>10.48837209</v>
      </c>
      <c r="H128" s="5">
        <v>59.52380952</v>
      </c>
      <c r="I128" s="5">
        <v>40.47619048</v>
      </c>
      <c r="J128" s="5">
        <v>0</v>
      </c>
      <c r="K128" s="5">
        <v>89.511627910000001</v>
      </c>
      <c r="L128" s="5">
        <v>92.857142859999996</v>
      </c>
      <c r="M128" s="5">
        <v>0</v>
      </c>
      <c r="N128" s="5">
        <v>7.1428571429999996</v>
      </c>
    </row>
    <row r="129" spans="1:14">
      <c r="A129" s="36">
        <v>40686</v>
      </c>
      <c r="B129" s="5">
        <v>14</v>
      </c>
      <c r="C129" s="5" t="s">
        <v>18</v>
      </c>
      <c r="D129" s="5">
        <v>280</v>
      </c>
      <c r="E129" s="5">
        <v>1260</v>
      </c>
      <c r="F129" s="5">
        <v>742.5</v>
      </c>
      <c r="G129" s="5">
        <v>58.928571429999998</v>
      </c>
      <c r="H129" s="5">
        <v>64.285714290000001</v>
      </c>
      <c r="I129" s="5">
        <v>28.571428569999998</v>
      </c>
      <c r="J129" s="5">
        <v>7.1428571429999996</v>
      </c>
      <c r="K129" s="5">
        <v>35.714285709999999</v>
      </c>
      <c r="L129" s="5">
        <v>92.857142859999996</v>
      </c>
      <c r="M129" s="5">
        <v>7.1428571429999996</v>
      </c>
      <c r="N129" s="5">
        <v>0</v>
      </c>
    </row>
    <row r="130" spans="1:14">
      <c r="A130" s="36">
        <v>40686</v>
      </c>
      <c r="B130" s="5">
        <v>14</v>
      </c>
      <c r="C130" s="5" t="s">
        <v>121</v>
      </c>
      <c r="D130" s="5">
        <v>400</v>
      </c>
      <c r="E130" s="5">
        <v>1350</v>
      </c>
      <c r="F130" s="5">
        <v>652.5</v>
      </c>
      <c r="G130" s="5">
        <v>48.529411760000002</v>
      </c>
      <c r="H130" s="5">
        <v>86.057692309999993</v>
      </c>
      <c r="I130" s="5">
        <v>13.94230769</v>
      </c>
      <c r="J130" s="5">
        <v>0</v>
      </c>
      <c r="K130" s="5">
        <v>51.470588239999998</v>
      </c>
      <c r="L130" s="5">
        <v>82.932692309999993</v>
      </c>
      <c r="M130" s="5">
        <v>10.09615385</v>
      </c>
      <c r="N130" s="5">
        <v>6.971153846</v>
      </c>
    </row>
    <row r="131" spans="1:14">
      <c r="A131" s="36">
        <v>40686</v>
      </c>
      <c r="B131" s="5">
        <v>14</v>
      </c>
      <c r="C131" s="5" t="s">
        <v>152</v>
      </c>
      <c r="D131" s="5">
        <v>400</v>
      </c>
      <c r="E131" s="5">
        <v>2520</v>
      </c>
      <c r="F131" s="5">
        <v>1057.5</v>
      </c>
      <c r="G131" s="5">
        <v>42.037096259999998</v>
      </c>
      <c r="H131" s="5">
        <v>67.473118279999994</v>
      </c>
      <c r="I131" s="5">
        <v>19.153225809999999</v>
      </c>
      <c r="J131" s="5">
        <v>13.37365591</v>
      </c>
      <c r="K131" s="5">
        <v>51.08730413</v>
      </c>
      <c r="L131" s="5">
        <v>96.303763439999997</v>
      </c>
      <c r="M131" s="5">
        <v>3.6962365589999999</v>
      </c>
      <c r="N131" s="5">
        <v>0</v>
      </c>
    </row>
    <row r="132" spans="1:14">
      <c r="A132" s="36">
        <v>40686</v>
      </c>
      <c r="B132" s="5">
        <v>14</v>
      </c>
      <c r="C132" s="5" t="s">
        <v>150</v>
      </c>
      <c r="D132" s="5">
        <v>400</v>
      </c>
      <c r="E132" s="5">
        <v>2070</v>
      </c>
      <c r="F132" s="5">
        <v>900</v>
      </c>
      <c r="G132" s="5">
        <v>43.465909089999997</v>
      </c>
      <c r="H132" s="5">
        <v>69.188596489999995</v>
      </c>
      <c r="I132" s="5">
        <v>24.561403510000002</v>
      </c>
      <c r="J132" s="5">
        <v>6.25</v>
      </c>
      <c r="K132" s="5">
        <v>53.409090910000003</v>
      </c>
      <c r="L132" s="5">
        <v>97.916666669999998</v>
      </c>
      <c r="M132" s="5">
        <v>2.0833333330000001</v>
      </c>
      <c r="N132" s="5">
        <v>0</v>
      </c>
    </row>
    <row r="133" spans="1:14">
      <c r="A133" s="36">
        <v>40686</v>
      </c>
      <c r="B133" s="5">
        <v>14</v>
      </c>
      <c r="C133" s="5" t="s">
        <v>53</v>
      </c>
      <c r="D133" s="5">
        <v>400</v>
      </c>
      <c r="E133" s="5">
        <v>1417.5</v>
      </c>
      <c r="F133" s="5">
        <v>67.5</v>
      </c>
      <c r="G133" s="5">
        <v>4.848484848</v>
      </c>
      <c r="H133" s="5">
        <v>50</v>
      </c>
      <c r="I133" s="5">
        <v>10</v>
      </c>
      <c r="J133" s="5">
        <v>40</v>
      </c>
      <c r="K133" s="5">
        <v>89.090909089999997</v>
      </c>
      <c r="L133" s="5">
        <v>65</v>
      </c>
      <c r="M133" s="5">
        <v>0</v>
      </c>
      <c r="N133" s="5">
        <v>35</v>
      </c>
    </row>
    <row r="134" spans="1:14">
      <c r="A134" s="36">
        <v>40686</v>
      </c>
      <c r="B134" s="5">
        <v>14</v>
      </c>
      <c r="C134" s="5" t="s">
        <v>118</v>
      </c>
      <c r="D134" s="5">
        <v>1000</v>
      </c>
      <c r="E134" s="5">
        <v>1642.5</v>
      </c>
      <c r="F134" s="5">
        <v>540</v>
      </c>
      <c r="G134" s="5">
        <v>31.85606061</v>
      </c>
      <c r="H134" s="5">
        <v>40.196078431666663</v>
      </c>
      <c r="I134" s="5">
        <v>59.80392156833333</v>
      </c>
      <c r="J134" s="5">
        <v>0</v>
      </c>
      <c r="K134" s="5">
        <v>51.477272730000003</v>
      </c>
      <c r="L134" s="5">
        <v>88.725490199999996</v>
      </c>
      <c r="M134" s="5">
        <v>5.7189542480000002</v>
      </c>
      <c r="N134" s="5">
        <v>5.5555555559999998</v>
      </c>
    </row>
    <row r="135" spans="1:14">
      <c r="A135" s="36">
        <v>40686</v>
      </c>
      <c r="B135" s="5">
        <v>14</v>
      </c>
      <c r="C135" s="5" t="s">
        <v>151</v>
      </c>
      <c r="D135" s="5">
        <v>1000</v>
      </c>
      <c r="E135" s="5">
        <v>1170</v>
      </c>
      <c r="F135" s="5">
        <v>562.5</v>
      </c>
      <c r="G135" s="5">
        <v>48.950524739999999</v>
      </c>
      <c r="H135" s="5">
        <v>54.642857139999997</v>
      </c>
      <c r="I135" s="5">
        <v>20.714285709999999</v>
      </c>
      <c r="J135" s="5">
        <v>24.64285714</v>
      </c>
      <c r="K135" s="5">
        <v>32.383808100000003</v>
      </c>
      <c r="L135" s="5">
        <v>67.857142859999996</v>
      </c>
      <c r="M135" s="5">
        <v>32.142857139999997</v>
      </c>
      <c r="N135" s="5">
        <v>0</v>
      </c>
    </row>
    <row r="136" spans="1:14">
      <c r="A136" s="36">
        <v>40686</v>
      </c>
      <c r="B136" s="5">
        <v>14</v>
      </c>
      <c r="C136" s="5" t="s">
        <v>148</v>
      </c>
      <c r="D136" s="5">
        <v>1000</v>
      </c>
      <c r="E136" s="5">
        <v>2385</v>
      </c>
      <c r="F136" s="5">
        <v>360</v>
      </c>
      <c r="G136" s="5">
        <v>14.8943788</v>
      </c>
      <c r="H136" s="5">
        <v>4.6875</v>
      </c>
      <c r="I136" s="5">
        <v>22.04861111</v>
      </c>
      <c r="J136" s="5">
        <v>73.263888890000004</v>
      </c>
      <c r="K136" s="5">
        <v>44.378804150000001</v>
      </c>
      <c r="L136" s="5">
        <v>85.069444439999998</v>
      </c>
      <c r="M136" s="5">
        <v>8.1018518519999994</v>
      </c>
      <c r="N136" s="5">
        <v>6.8287037039999996</v>
      </c>
    </row>
    <row r="137" spans="1:14">
      <c r="A137" s="36">
        <v>40686</v>
      </c>
      <c r="B137" s="5">
        <v>14</v>
      </c>
      <c r="C137" s="5" t="s">
        <v>120</v>
      </c>
      <c r="D137" s="5">
        <v>1000</v>
      </c>
      <c r="E137" s="5">
        <v>1552.5</v>
      </c>
      <c r="F137" s="5">
        <v>1147.5</v>
      </c>
      <c r="G137" s="5">
        <v>71.739130430000003</v>
      </c>
      <c r="H137" s="5">
        <v>92.361111109999996</v>
      </c>
      <c r="I137" s="5">
        <v>4.5138888890000004</v>
      </c>
      <c r="J137" s="5">
        <v>3.125</v>
      </c>
      <c r="K137" s="5">
        <v>26.086956520000001</v>
      </c>
      <c r="L137" s="5">
        <v>30.902777780000001</v>
      </c>
      <c r="M137" s="5">
        <v>7.6388888890000004</v>
      </c>
      <c r="N137" s="5">
        <v>61.458333330000002</v>
      </c>
    </row>
    <row r="138" spans="1:14">
      <c r="A138" s="36">
        <v>40686</v>
      </c>
      <c r="B138" s="5">
        <v>14</v>
      </c>
      <c r="C138" s="5" t="s">
        <v>9</v>
      </c>
      <c r="D138" s="5">
        <v>1000</v>
      </c>
      <c r="E138" s="5">
        <v>90</v>
      </c>
      <c r="F138" s="5">
        <v>45</v>
      </c>
      <c r="G138" s="5">
        <v>50</v>
      </c>
      <c r="H138" s="5">
        <v>100</v>
      </c>
      <c r="I138" s="5">
        <v>0</v>
      </c>
      <c r="J138" s="5">
        <v>0</v>
      </c>
      <c r="K138" s="5">
        <v>50</v>
      </c>
      <c r="L138" s="5">
        <v>0</v>
      </c>
      <c r="M138" s="5">
        <v>100</v>
      </c>
      <c r="N138" s="5">
        <v>0</v>
      </c>
    </row>
    <row r="139" spans="1:14">
      <c r="A139" s="36">
        <v>40686</v>
      </c>
      <c r="B139" s="5">
        <v>14</v>
      </c>
      <c r="C139" s="5" t="s">
        <v>11</v>
      </c>
      <c r="D139" s="5">
        <v>1000</v>
      </c>
      <c r="E139" s="5">
        <v>4995</v>
      </c>
      <c r="F139" s="5">
        <v>3757.5</v>
      </c>
      <c r="G139" s="5">
        <v>75.046728970000004</v>
      </c>
      <c r="H139" s="5">
        <v>92.487212279999994</v>
      </c>
      <c r="I139" s="5">
        <v>1.6304347830000001</v>
      </c>
      <c r="J139" s="5">
        <v>5.8823529409999997</v>
      </c>
      <c r="K139" s="5">
        <v>20.280373829999998</v>
      </c>
      <c r="L139" s="5">
        <v>8.91943734</v>
      </c>
      <c r="M139" s="5">
        <v>3.484654731</v>
      </c>
      <c r="N139" s="5">
        <v>87.595907929999996</v>
      </c>
    </row>
    <row r="140" spans="1:14">
      <c r="A140" s="36">
        <v>40690</v>
      </c>
      <c r="B140" s="5">
        <v>18</v>
      </c>
      <c r="C140" s="5" t="s">
        <v>51</v>
      </c>
      <c r="D140" s="5">
        <v>280</v>
      </c>
      <c r="E140" s="5">
        <v>1666.666667</v>
      </c>
      <c r="F140" s="5">
        <v>900</v>
      </c>
      <c r="G140" s="5">
        <v>53.713368129999999</v>
      </c>
      <c r="H140" s="5">
        <v>76.515151520000003</v>
      </c>
      <c r="I140" s="5">
        <v>18.371212119999999</v>
      </c>
      <c r="J140" s="5">
        <v>5.1136363640000004</v>
      </c>
      <c r="K140" s="5">
        <v>43.33600963</v>
      </c>
      <c r="L140" s="5">
        <v>94.318181820000007</v>
      </c>
      <c r="M140" s="5">
        <v>5.6818181819999998</v>
      </c>
      <c r="N140" s="5">
        <v>0</v>
      </c>
    </row>
    <row r="141" spans="1:14">
      <c r="A141" s="36">
        <v>40690</v>
      </c>
      <c r="B141" s="5">
        <v>18</v>
      </c>
      <c r="C141" s="5" t="s">
        <v>18</v>
      </c>
      <c r="D141" s="5">
        <v>280</v>
      </c>
      <c r="E141" s="5">
        <v>766.66666669999995</v>
      </c>
      <c r="F141" s="5">
        <v>483.33333329999999</v>
      </c>
      <c r="G141" s="5">
        <v>61.53846154</v>
      </c>
      <c r="H141" s="5">
        <v>89.736842109999998</v>
      </c>
      <c r="I141" s="5">
        <v>10.26315789</v>
      </c>
      <c r="J141" s="5">
        <v>0</v>
      </c>
      <c r="K141" s="5">
        <v>38.46153846</v>
      </c>
      <c r="L141" s="5">
        <v>63.157894740000003</v>
      </c>
      <c r="M141" s="5">
        <v>10.52631579</v>
      </c>
      <c r="N141" s="5">
        <v>26.315789469999999</v>
      </c>
    </row>
    <row r="142" spans="1:14">
      <c r="A142" s="36">
        <v>40690</v>
      </c>
      <c r="B142" s="5">
        <v>18</v>
      </c>
      <c r="C142" s="5" t="s">
        <v>139</v>
      </c>
      <c r="D142" s="5">
        <v>280</v>
      </c>
      <c r="E142" s="5">
        <v>833.33333330000005</v>
      </c>
      <c r="F142" s="5">
        <v>516.66666669999995</v>
      </c>
      <c r="G142" s="5">
        <v>62</v>
      </c>
      <c r="H142" s="5">
        <v>74.375</v>
      </c>
      <c r="I142" s="5">
        <v>25.625</v>
      </c>
      <c r="J142" s="5">
        <v>0</v>
      </c>
      <c r="K142" s="5">
        <v>38</v>
      </c>
      <c r="L142" s="5">
        <v>80.833333330000002</v>
      </c>
      <c r="M142" s="5">
        <v>12.70833333</v>
      </c>
      <c r="N142" s="5">
        <v>6.4583333329999997</v>
      </c>
    </row>
    <row r="143" spans="1:14">
      <c r="A143" s="36">
        <v>40690</v>
      </c>
      <c r="B143" s="5">
        <v>18</v>
      </c>
      <c r="C143" s="5" t="s">
        <v>15</v>
      </c>
      <c r="D143" s="5">
        <v>280</v>
      </c>
      <c r="E143" s="5">
        <v>1550</v>
      </c>
      <c r="F143" s="5">
        <v>233.33333329999999</v>
      </c>
      <c r="G143" s="5">
        <v>15.06944444</v>
      </c>
      <c r="H143" s="5">
        <v>70.12987013</v>
      </c>
      <c r="I143" s="5">
        <v>11.688311690000001</v>
      </c>
      <c r="J143" s="5">
        <v>18.18181818</v>
      </c>
      <c r="K143" s="5">
        <v>80.486111109999996</v>
      </c>
      <c r="L143" s="5">
        <v>95.454545449999998</v>
      </c>
      <c r="M143" s="5">
        <v>4.5454545450000001</v>
      </c>
      <c r="N143" s="5">
        <v>0</v>
      </c>
    </row>
    <row r="144" spans="1:14">
      <c r="A144" s="36">
        <v>40690</v>
      </c>
      <c r="B144" s="5">
        <v>18</v>
      </c>
      <c r="C144" s="5" t="s">
        <v>141</v>
      </c>
      <c r="D144" s="5">
        <v>280</v>
      </c>
      <c r="E144" s="5">
        <v>483.33333329999999</v>
      </c>
      <c r="F144" s="5">
        <v>100</v>
      </c>
      <c r="G144" s="5">
        <v>21.11111111</v>
      </c>
      <c r="H144" s="5">
        <v>58.333333330000002</v>
      </c>
      <c r="I144" s="5">
        <v>0</v>
      </c>
      <c r="J144" s="5">
        <v>41.666666669999998</v>
      </c>
      <c r="K144" s="5">
        <v>63.333333330000002</v>
      </c>
      <c r="L144" s="5">
        <v>87.5</v>
      </c>
      <c r="M144" s="5">
        <v>12.5</v>
      </c>
      <c r="N144" s="5">
        <v>0</v>
      </c>
    </row>
    <row r="145" spans="1:14">
      <c r="A145" s="36">
        <v>40690</v>
      </c>
      <c r="B145" s="5">
        <v>18</v>
      </c>
      <c r="C145" s="5" t="s">
        <v>153</v>
      </c>
      <c r="D145" s="5">
        <v>280</v>
      </c>
      <c r="E145" s="5">
        <v>2683.333333</v>
      </c>
      <c r="F145" s="5">
        <v>733.33333330000005</v>
      </c>
      <c r="G145" s="5">
        <v>27.471424160000002</v>
      </c>
      <c r="H145" s="5">
        <v>71.818181820000007</v>
      </c>
      <c r="I145" s="5">
        <v>21.363636360000001</v>
      </c>
      <c r="J145" s="5">
        <v>6.8181818180000002</v>
      </c>
      <c r="K145" s="5">
        <v>70.721346929999996</v>
      </c>
      <c r="L145" s="5">
        <v>95.454545449999998</v>
      </c>
      <c r="M145" s="5">
        <v>4.5454545450000001</v>
      </c>
      <c r="N145" s="5">
        <v>0</v>
      </c>
    </row>
    <row r="146" spans="1:14">
      <c r="A146" s="36">
        <v>40690</v>
      </c>
      <c r="B146" s="5">
        <v>18</v>
      </c>
      <c r="C146" s="5" t="s">
        <v>53</v>
      </c>
      <c r="D146" s="5">
        <v>400</v>
      </c>
      <c r="E146" s="5">
        <v>1016.666667</v>
      </c>
      <c r="F146" s="5">
        <v>133.33333329999999</v>
      </c>
      <c r="G146" s="5">
        <v>12.956989249999999</v>
      </c>
      <c r="H146" s="5">
        <v>86.607142855000006</v>
      </c>
      <c r="I146" s="5">
        <v>13.392857145000001</v>
      </c>
      <c r="J146" s="5">
        <v>0</v>
      </c>
      <c r="K146" s="5">
        <v>75.376344090000003</v>
      </c>
      <c r="L146" s="5">
        <v>73.214285709999999</v>
      </c>
      <c r="M146" s="5">
        <v>12.5</v>
      </c>
      <c r="N146" s="5">
        <v>14.28571429</v>
      </c>
    </row>
    <row r="147" spans="1:14">
      <c r="A147" s="36">
        <v>40690</v>
      </c>
      <c r="B147" s="5">
        <v>18</v>
      </c>
      <c r="C147" s="5" t="s">
        <v>17</v>
      </c>
      <c r="D147" s="5">
        <v>400</v>
      </c>
      <c r="E147" s="5">
        <v>1966.666667</v>
      </c>
      <c r="F147" s="5">
        <v>83.333333330000002</v>
      </c>
      <c r="G147" s="5">
        <v>4.7169811319999999</v>
      </c>
      <c r="H147" s="5">
        <v>15.38461538</v>
      </c>
      <c r="I147" s="5">
        <v>3.846153846</v>
      </c>
      <c r="J147" s="5">
        <v>80.769230769999993</v>
      </c>
      <c r="K147" s="5">
        <v>80.043541360000006</v>
      </c>
      <c r="L147" s="5">
        <v>100</v>
      </c>
      <c r="M147" s="5">
        <v>0</v>
      </c>
      <c r="N147" s="5">
        <v>0</v>
      </c>
    </row>
    <row r="148" spans="1:14">
      <c r="A148" s="36">
        <v>40690</v>
      </c>
      <c r="B148" s="5">
        <v>18</v>
      </c>
      <c r="C148" s="5" t="s">
        <v>140</v>
      </c>
      <c r="D148" s="5">
        <v>400</v>
      </c>
      <c r="E148" s="5">
        <v>433.33333329999999</v>
      </c>
      <c r="F148" s="5">
        <v>183.33333329999999</v>
      </c>
      <c r="G148" s="5">
        <v>40.19607843</v>
      </c>
      <c r="H148" s="5">
        <v>41.666666669999998</v>
      </c>
      <c r="I148" s="5">
        <v>58.333333330000002</v>
      </c>
      <c r="J148" s="5">
        <v>0</v>
      </c>
      <c r="K148" s="5">
        <v>59.80392157</v>
      </c>
      <c r="L148" s="5">
        <v>87.5</v>
      </c>
      <c r="M148" s="5">
        <v>6.25</v>
      </c>
      <c r="N148" s="5">
        <v>6.25</v>
      </c>
    </row>
    <row r="149" spans="1:14">
      <c r="A149" s="36">
        <v>40690</v>
      </c>
      <c r="B149" s="5">
        <v>18</v>
      </c>
      <c r="C149" s="5" t="s">
        <v>142</v>
      </c>
      <c r="D149" s="5">
        <v>400</v>
      </c>
      <c r="E149" s="5">
        <v>966.66666669999995</v>
      </c>
      <c r="F149" s="5">
        <v>383.33333329999999</v>
      </c>
      <c r="G149" s="5">
        <v>40.782828279999997</v>
      </c>
      <c r="H149" s="5">
        <v>63.529411760000002</v>
      </c>
      <c r="I149" s="5">
        <v>24.70588235</v>
      </c>
      <c r="J149" s="5">
        <v>11.764705879999999</v>
      </c>
      <c r="K149" s="5">
        <v>53.661616160000001</v>
      </c>
      <c r="L149" s="5">
        <v>100</v>
      </c>
      <c r="M149" s="5">
        <v>0</v>
      </c>
      <c r="N149" s="5">
        <v>0</v>
      </c>
    </row>
    <row r="150" spans="1:14">
      <c r="A150" s="36">
        <v>40690</v>
      </c>
      <c r="B150" s="5">
        <v>18</v>
      </c>
      <c r="C150" s="5" t="s">
        <v>152</v>
      </c>
      <c r="D150" s="5">
        <v>400</v>
      </c>
      <c r="E150" s="5">
        <v>2116.666667</v>
      </c>
      <c r="F150" s="5">
        <v>1100</v>
      </c>
      <c r="G150" s="5">
        <v>52.034739449999996</v>
      </c>
      <c r="H150" s="5">
        <v>47.051597049999998</v>
      </c>
      <c r="I150" s="5">
        <v>47.379197380000001</v>
      </c>
      <c r="J150" s="5">
        <v>5.5692055690000002</v>
      </c>
      <c r="K150" s="5">
        <v>44.776674939999999</v>
      </c>
      <c r="L150" s="5">
        <v>100</v>
      </c>
      <c r="M150" s="5">
        <v>0</v>
      </c>
      <c r="N150" s="5">
        <v>0</v>
      </c>
    </row>
    <row r="151" spans="1:14">
      <c r="A151" s="36">
        <v>40690</v>
      </c>
      <c r="B151" s="5">
        <v>18</v>
      </c>
      <c r="C151" s="5" t="s">
        <v>120</v>
      </c>
      <c r="D151" s="5">
        <v>1000</v>
      </c>
      <c r="E151" s="5">
        <v>516.66666669999995</v>
      </c>
      <c r="F151" s="5">
        <v>183.33333329999999</v>
      </c>
      <c r="G151" s="5">
        <v>33.552631580000003</v>
      </c>
      <c r="H151" s="5">
        <v>43.055555560000002</v>
      </c>
      <c r="I151" s="5">
        <v>23.61111111</v>
      </c>
      <c r="J151" s="5">
        <v>33.333333330000002</v>
      </c>
      <c r="K151" s="5">
        <v>41.447368419999997</v>
      </c>
      <c r="L151" s="5">
        <v>82.638888890000004</v>
      </c>
      <c r="M151" s="5">
        <v>5.5555555559999998</v>
      </c>
      <c r="N151" s="5">
        <v>11.80555556</v>
      </c>
    </row>
    <row r="152" spans="1:14">
      <c r="A152" s="36">
        <v>40690</v>
      </c>
      <c r="B152" s="5">
        <v>18</v>
      </c>
      <c r="C152" s="5" t="s">
        <v>11</v>
      </c>
      <c r="D152" s="5">
        <v>1000</v>
      </c>
      <c r="E152" s="5">
        <v>916.66666669999995</v>
      </c>
      <c r="F152" s="5">
        <v>150</v>
      </c>
      <c r="G152" s="5">
        <v>16</v>
      </c>
      <c r="H152" s="5">
        <v>66.666666669999998</v>
      </c>
      <c r="I152" s="5">
        <v>33.333333330000002</v>
      </c>
      <c r="J152" s="5">
        <v>0</v>
      </c>
      <c r="K152" s="5">
        <v>84</v>
      </c>
      <c r="L152" s="5">
        <v>91.666666669999998</v>
      </c>
      <c r="M152" s="5">
        <v>0</v>
      </c>
      <c r="N152" s="5">
        <v>8.3333333330000006</v>
      </c>
    </row>
    <row r="153" spans="1:14">
      <c r="A153" s="36">
        <v>40690</v>
      </c>
      <c r="B153" s="5">
        <v>18</v>
      </c>
      <c r="C153" s="5" t="s">
        <v>138</v>
      </c>
      <c r="D153" s="5">
        <v>1000</v>
      </c>
      <c r="E153" s="5">
        <v>150</v>
      </c>
      <c r="F153" s="5">
        <v>133.33333329999999</v>
      </c>
      <c r="G153" s="5">
        <v>91.666666669999998</v>
      </c>
      <c r="H153" s="5">
        <v>91.666666669999998</v>
      </c>
      <c r="I153" s="5">
        <v>0</v>
      </c>
      <c r="J153" s="5">
        <v>8.3333333330000006</v>
      </c>
      <c r="K153" s="5">
        <v>0</v>
      </c>
      <c r="L153" s="5">
        <v>0</v>
      </c>
      <c r="M153" s="5">
        <v>16.666666670000001</v>
      </c>
      <c r="N153" s="5">
        <v>83.333333330000002</v>
      </c>
    </row>
    <row r="154" spans="1:14">
      <c r="A154" s="36">
        <v>40690</v>
      </c>
      <c r="B154" s="5">
        <v>18</v>
      </c>
      <c r="C154" s="5" t="s">
        <v>9</v>
      </c>
      <c r="D154" s="5">
        <v>1000</v>
      </c>
      <c r="E154" s="5">
        <v>116.66666669999999</v>
      </c>
      <c r="F154" s="5">
        <v>33.333333330000002</v>
      </c>
      <c r="G154" s="5">
        <v>33.333333330000002</v>
      </c>
      <c r="H154" s="22">
        <v>100</v>
      </c>
      <c r="I154" s="22">
        <v>0</v>
      </c>
      <c r="J154" s="22">
        <v>0</v>
      </c>
      <c r="K154" s="5">
        <v>29.166666670000001</v>
      </c>
      <c r="L154" s="5">
        <v>0</v>
      </c>
      <c r="M154" s="5">
        <v>41.666666669999998</v>
      </c>
      <c r="N154" s="5">
        <v>58.333333330000002</v>
      </c>
    </row>
    <row r="155" spans="1:14">
      <c r="A155" s="36">
        <v>40690</v>
      </c>
      <c r="B155" s="5">
        <v>18</v>
      </c>
      <c r="C155" s="5" t="s">
        <v>137</v>
      </c>
      <c r="D155" s="5">
        <v>1000</v>
      </c>
      <c r="E155" s="5">
        <v>2116.666667</v>
      </c>
      <c r="F155" s="5">
        <v>1616.666667</v>
      </c>
      <c r="G155" s="5">
        <v>76.305970149999993</v>
      </c>
      <c r="H155" s="5">
        <v>83.432282000000001</v>
      </c>
      <c r="I155" s="5">
        <v>9.7588126160000002</v>
      </c>
      <c r="J155" s="5">
        <v>6.8089053799999997</v>
      </c>
      <c r="K155" s="5">
        <v>18.12189055</v>
      </c>
      <c r="L155" s="5">
        <v>31.539888680000001</v>
      </c>
      <c r="M155" s="5">
        <v>7.7179962890000002</v>
      </c>
      <c r="N155" s="5">
        <v>60.742115030000001</v>
      </c>
    </row>
    <row r="156" spans="1:14">
      <c r="A156" s="36">
        <v>40690</v>
      </c>
      <c r="B156" s="5">
        <v>18</v>
      </c>
      <c r="C156" s="5" t="s">
        <v>151</v>
      </c>
      <c r="D156" s="5">
        <v>1000</v>
      </c>
      <c r="E156" s="5">
        <v>866.66666669999995</v>
      </c>
      <c r="F156" s="5">
        <v>700</v>
      </c>
      <c r="G156" s="5">
        <v>82.615629979999994</v>
      </c>
      <c r="H156" s="5">
        <v>92.194570139999996</v>
      </c>
      <c r="I156" s="5">
        <v>5.8823529409999997</v>
      </c>
      <c r="J156" s="5">
        <v>1.923076923</v>
      </c>
      <c r="K156" s="5">
        <v>15.869218500000001</v>
      </c>
      <c r="L156" s="5">
        <v>15.497737559999999</v>
      </c>
      <c r="M156" s="5">
        <v>7.8054298639999997</v>
      </c>
      <c r="N156" s="5">
        <v>76.696832580000006</v>
      </c>
    </row>
    <row r="157" spans="1:14">
      <c r="A157" s="36">
        <v>40695</v>
      </c>
      <c r="B157" s="5">
        <v>23</v>
      </c>
      <c r="C157" s="5" t="s">
        <v>141</v>
      </c>
      <c r="D157" s="5">
        <v>280</v>
      </c>
      <c r="E157" s="5">
        <v>390</v>
      </c>
      <c r="F157" s="5">
        <v>60</v>
      </c>
      <c r="G157" s="5">
        <v>17.703349280000001</v>
      </c>
      <c r="H157" s="5">
        <v>46.666666669999998</v>
      </c>
      <c r="I157" s="5">
        <v>53.333333330000002</v>
      </c>
      <c r="J157" s="5">
        <v>0</v>
      </c>
      <c r="K157" s="5">
        <v>82.296650720000002</v>
      </c>
      <c r="L157" s="5">
        <v>90</v>
      </c>
      <c r="M157" s="5">
        <v>10</v>
      </c>
      <c r="N157" s="5">
        <v>0</v>
      </c>
    </row>
    <row r="158" spans="1:14">
      <c r="A158" s="36">
        <v>40695</v>
      </c>
      <c r="B158" s="5">
        <v>23</v>
      </c>
      <c r="C158" s="5" t="s">
        <v>153</v>
      </c>
      <c r="D158" s="5">
        <v>280</v>
      </c>
      <c r="E158" s="5">
        <v>1387.5</v>
      </c>
      <c r="F158" s="5">
        <v>157.5</v>
      </c>
      <c r="G158" s="5">
        <v>11.275426700000001</v>
      </c>
      <c r="H158" s="5">
        <v>7.5</v>
      </c>
      <c r="I158" s="5">
        <v>43.75</v>
      </c>
      <c r="J158" s="5">
        <v>48.75</v>
      </c>
      <c r="K158" s="5">
        <v>78.992284310000002</v>
      </c>
      <c r="L158" s="5">
        <v>92.5</v>
      </c>
      <c r="M158" s="5">
        <v>7.5</v>
      </c>
      <c r="N158" s="5">
        <v>0</v>
      </c>
    </row>
    <row r="159" spans="1:14">
      <c r="A159" s="36">
        <v>40695</v>
      </c>
      <c r="B159" s="5">
        <v>23</v>
      </c>
      <c r="C159" s="5" t="s">
        <v>139</v>
      </c>
      <c r="D159" s="5">
        <v>280</v>
      </c>
      <c r="E159" s="5">
        <v>472.5</v>
      </c>
      <c r="F159" s="5">
        <v>187.5</v>
      </c>
      <c r="G159" s="5">
        <v>38.571428570000002</v>
      </c>
      <c r="H159" s="5">
        <v>23.20261438</v>
      </c>
      <c r="I159" s="5">
        <v>71.241830070000006</v>
      </c>
      <c r="J159" s="5">
        <v>5.5555555559999998</v>
      </c>
      <c r="K159" s="5">
        <v>59.642857139999997</v>
      </c>
      <c r="L159" s="5">
        <v>97.058823529999998</v>
      </c>
      <c r="M159" s="5">
        <v>2.9411764709999999</v>
      </c>
      <c r="N159" s="5">
        <v>0</v>
      </c>
    </row>
    <row r="160" spans="1:14">
      <c r="A160" s="36">
        <v>40695</v>
      </c>
      <c r="B160" s="5">
        <v>23</v>
      </c>
      <c r="C160" s="5" t="s">
        <v>139</v>
      </c>
      <c r="D160" s="5">
        <v>280</v>
      </c>
      <c r="E160" s="5">
        <v>442.5</v>
      </c>
      <c r="F160" s="5">
        <v>105</v>
      </c>
      <c r="G160" s="5">
        <v>21.964285709999999</v>
      </c>
      <c r="H160" s="5">
        <v>43.333333330000002</v>
      </c>
      <c r="I160" s="5">
        <v>32.5</v>
      </c>
      <c r="J160" s="5">
        <v>24.166666670000001</v>
      </c>
      <c r="K160" s="5">
        <v>72.440476189999998</v>
      </c>
      <c r="L160" s="5">
        <v>83.333333330000002</v>
      </c>
      <c r="M160" s="5">
        <v>16.666666670000001</v>
      </c>
      <c r="N160" s="5">
        <v>0</v>
      </c>
    </row>
    <row r="161" spans="1:14">
      <c r="A161" s="36">
        <v>40695</v>
      </c>
      <c r="B161" s="5">
        <v>23</v>
      </c>
      <c r="C161" s="5" t="s">
        <v>15</v>
      </c>
      <c r="D161" s="5">
        <v>280</v>
      </c>
      <c r="E161" s="5">
        <v>960</v>
      </c>
      <c r="F161" s="5">
        <v>105</v>
      </c>
      <c r="G161" s="5">
        <v>11.211211209729731</v>
      </c>
      <c r="H161" s="5">
        <v>73.076923074999996</v>
      </c>
      <c r="I161" s="5">
        <v>3.846153846</v>
      </c>
      <c r="J161" s="5">
        <v>23.076923075</v>
      </c>
      <c r="K161" s="5">
        <v>83.233233235270262</v>
      </c>
      <c r="L161" s="5">
        <v>96.153846154999997</v>
      </c>
      <c r="M161" s="5">
        <v>3.846153846</v>
      </c>
      <c r="N161" s="5">
        <v>0</v>
      </c>
    </row>
    <row r="162" spans="1:14">
      <c r="A162" s="36">
        <v>40695</v>
      </c>
      <c r="B162" s="5">
        <v>23</v>
      </c>
      <c r="C162" s="5" t="s">
        <v>15</v>
      </c>
      <c r="D162" s="5">
        <v>280</v>
      </c>
      <c r="E162" s="5">
        <v>855</v>
      </c>
      <c r="F162" s="5">
        <v>45</v>
      </c>
      <c r="G162" s="5">
        <v>6.0654175917164181</v>
      </c>
      <c r="H162" s="5">
        <v>67.857142857142861</v>
      </c>
      <c r="I162" s="5">
        <v>13.392857142857142</v>
      </c>
      <c r="J162" s="5">
        <v>18.75</v>
      </c>
      <c r="K162" s="5">
        <v>86.265481102985078</v>
      </c>
      <c r="L162" s="5">
        <v>100</v>
      </c>
      <c r="M162" s="5">
        <v>0</v>
      </c>
      <c r="N162" s="5">
        <v>0</v>
      </c>
    </row>
    <row r="163" spans="1:14">
      <c r="A163" s="36">
        <v>40695</v>
      </c>
      <c r="B163" s="5">
        <v>23</v>
      </c>
      <c r="C163" s="5" t="s">
        <v>142</v>
      </c>
      <c r="D163" s="5">
        <v>400</v>
      </c>
      <c r="E163" s="5">
        <v>330</v>
      </c>
      <c r="F163" s="5">
        <v>150</v>
      </c>
      <c r="G163" s="5">
        <v>42.087542089999999</v>
      </c>
      <c r="H163" s="5">
        <v>33.17307692</v>
      </c>
      <c r="I163" s="5">
        <v>62.98076923</v>
      </c>
      <c r="J163" s="5">
        <v>3.846153846</v>
      </c>
      <c r="K163" s="5">
        <v>55.639730640000003</v>
      </c>
      <c r="L163" s="5">
        <v>89.903846150000007</v>
      </c>
      <c r="M163" s="5">
        <v>10.09615385</v>
      </c>
      <c r="N163" s="5">
        <v>0</v>
      </c>
    </row>
    <row r="164" spans="1:14">
      <c r="A164" s="36">
        <v>40695</v>
      </c>
      <c r="B164" s="5">
        <v>23</v>
      </c>
      <c r="C164" s="5" t="s">
        <v>152</v>
      </c>
      <c r="D164" s="5">
        <v>400</v>
      </c>
      <c r="E164" s="5">
        <v>960</v>
      </c>
      <c r="F164" s="5">
        <v>307.5</v>
      </c>
      <c r="G164" s="5">
        <v>32.149315420000001</v>
      </c>
      <c r="H164" s="5">
        <v>46</v>
      </c>
      <c r="I164" s="5">
        <v>44</v>
      </c>
      <c r="J164" s="5">
        <v>10</v>
      </c>
      <c r="K164" s="5">
        <v>63.769051920000003</v>
      </c>
      <c r="L164" s="5">
        <v>86</v>
      </c>
      <c r="M164" s="5">
        <v>14</v>
      </c>
      <c r="N164" s="5">
        <v>0</v>
      </c>
    </row>
    <row r="165" spans="1:14">
      <c r="A165" s="36">
        <v>40695</v>
      </c>
      <c r="B165" s="5">
        <v>23</v>
      </c>
      <c r="C165" s="5" t="s">
        <v>140</v>
      </c>
      <c r="D165" s="5">
        <v>400</v>
      </c>
      <c r="E165" s="5">
        <v>97.5</v>
      </c>
      <c r="F165" s="5">
        <v>15</v>
      </c>
      <c r="G165" s="5">
        <v>16.666666665000001</v>
      </c>
      <c r="H165" s="5">
        <v>50</v>
      </c>
      <c r="I165" s="5">
        <v>0</v>
      </c>
      <c r="J165" s="5">
        <v>50</v>
      </c>
      <c r="K165" s="5">
        <v>83.333333335000006</v>
      </c>
      <c r="L165" s="5">
        <v>100</v>
      </c>
      <c r="M165" s="5">
        <v>0</v>
      </c>
      <c r="N165" s="5">
        <v>0</v>
      </c>
    </row>
    <row r="166" spans="1:14">
      <c r="A166" s="36">
        <v>40695</v>
      </c>
      <c r="B166" s="5">
        <v>23</v>
      </c>
      <c r="C166" s="5" t="s">
        <v>137</v>
      </c>
      <c r="D166" s="5">
        <v>1000</v>
      </c>
      <c r="E166" s="5">
        <v>247.5</v>
      </c>
      <c r="F166" s="5">
        <v>67.5</v>
      </c>
      <c r="G166" s="5">
        <v>29.545454549999999</v>
      </c>
      <c r="H166" s="5">
        <v>70</v>
      </c>
      <c r="I166" s="5">
        <v>30</v>
      </c>
      <c r="J166" s="5">
        <v>0</v>
      </c>
      <c r="K166" s="5">
        <v>70.454545449999998</v>
      </c>
      <c r="L166" s="5">
        <v>90</v>
      </c>
      <c r="M166" s="5">
        <v>10</v>
      </c>
      <c r="N166" s="5">
        <v>0</v>
      </c>
    </row>
    <row r="167" spans="1:14">
      <c r="A167" s="36">
        <v>40695</v>
      </c>
      <c r="B167" s="5">
        <v>23</v>
      </c>
      <c r="C167" s="5" t="s">
        <v>151</v>
      </c>
      <c r="D167" s="5">
        <v>1000</v>
      </c>
      <c r="E167" s="5">
        <v>97.5</v>
      </c>
      <c r="F167" s="5">
        <v>22.5</v>
      </c>
      <c r="G167" s="5">
        <v>23.809523807857143</v>
      </c>
      <c r="H167" s="5">
        <v>50</v>
      </c>
      <c r="I167" s="5">
        <v>33.333333334999999</v>
      </c>
      <c r="J167" s="5">
        <v>16.666666665000001</v>
      </c>
      <c r="K167" s="5">
        <v>75</v>
      </c>
      <c r="L167" s="5">
        <v>100</v>
      </c>
      <c r="M167" s="5">
        <v>0</v>
      </c>
      <c r="N167" s="5">
        <v>0</v>
      </c>
    </row>
    <row r="168" spans="1:14">
      <c r="A168" s="36">
        <v>40695</v>
      </c>
      <c r="B168" s="5">
        <v>23</v>
      </c>
      <c r="C168" s="5" t="s">
        <v>138</v>
      </c>
      <c r="D168" s="5">
        <v>1000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100</v>
      </c>
      <c r="K168" s="5">
        <v>0</v>
      </c>
      <c r="L168" s="5">
        <v>0</v>
      </c>
      <c r="M168" s="5">
        <v>0</v>
      </c>
      <c r="N168" s="5">
        <v>0</v>
      </c>
    </row>
    <row r="169" spans="1:14">
      <c r="A169" s="36">
        <v>40695</v>
      </c>
      <c r="B169" s="5">
        <v>23</v>
      </c>
      <c r="C169" s="5" t="s">
        <v>9</v>
      </c>
      <c r="D169" s="5">
        <v>1000</v>
      </c>
      <c r="E169" s="5">
        <v>37.5</v>
      </c>
      <c r="F169" s="5">
        <v>0</v>
      </c>
      <c r="G169" s="5">
        <v>0</v>
      </c>
      <c r="H169" s="5">
        <v>0</v>
      </c>
      <c r="I169" s="5">
        <v>0</v>
      </c>
      <c r="J169" s="5">
        <v>100</v>
      </c>
      <c r="K169" s="5">
        <v>100</v>
      </c>
      <c r="L169" s="5">
        <v>0</v>
      </c>
      <c r="M169" s="5">
        <v>0</v>
      </c>
      <c r="N169" s="5">
        <v>0</v>
      </c>
    </row>
    <row r="170" spans="1:14">
      <c r="A170" s="36">
        <v>40700</v>
      </c>
      <c r="B170" s="5">
        <v>28</v>
      </c>
      <c r="C170" s="5" t="s">
        <v>141</v>
      </c>
      <c r="D170" s="5">
        <v>280</v>
      </c>
      <c r="E170" s="5">
        <v>243.75</v>
      </c>
      <c r="F170" s="5">
        <v>26.25</v>
      </c>
      <c r="G170" s="5">
        <v>10.83333333</v>
      </c>
      <c r="H170" s="5">
        <v>31.25</v>
      </c>
      <c r="I170" s="5">
        <v>12.5</v>
      </c>
      <c r="J170" s="5">
        <v>31.25</v>
      </c>
      <c r="K170" s="5">
        <v>86.587301589999996</v>
      </c>
      <c r="L170" s="5">
        <v>62.5</v>
      </c>
      <c r="M170" s="5">
        <v>12.5</v>
      </c>
      <c r="N170" s="5">
        <v>0</v>
      </c>
    </row>
    <row r="171" spans="1:14">
      <c r="A171" s="36">
        <v>40700</v>
      </c>
      <c r="B171" s="5">
        <v>28</v>
      </c>
      <c r="C171" s="5" t="s">
        <v>153</v>
      </c>
      <c r="D171" s="5">
        <v>280</v>
      </c>
      <c r="E171" s="5">
        <v>1256.25</v>
      </c>
      <c r="F171" s="5">
        <v>78.75</v>
      </c>
      <c r="G171" s="5">
        <v>6.2504839329999999</v>
      </c>
      <c r="H171" s="5">
        <v>17.045454549999999</v>
      </c>
      <c r="I171" s="5">
        <v>61.129148630000003</v>
      </c>
      <c r="J171" s="5">
        <v>35.714285709999999</v>
      </c>
      <c r="K171" s="5">
        <v>90.068081469999996</v>
      </c>
      <c r="L171" s="5">
        <v>91.378066380000007</v>
      </c>
      <c r="M171" s="5">
        <v>8.6219336220000002</v>
      </c>
      <c r="N171" s="5">
        <v>0</v>
      </c>
    </row>
    <row r="172" spans="1:14">
      <c r="A172" s="36">
        <v>40700</v>
      </c>
      <c r="B172" s="5">
        <v>28</v>
      </c>
      <c r="C172" s="5" t="s">
        <v>139</v>
      </c>
      <c r="D172" s="5">
        <v>280</v>
      </c>
      <c r="E172" s="5">
        <v>431.25</v>
      </c>
      <c r="F172" s="5">
        <v>56.25</v>
      </c>
      <c r="G172" s="5">
        <v>13.16484754</v>
      </c>
      <c r="H172" s="5">
        <v>70.535714290000001</v>
      </c>
      <c r="I172" s="5">
        <v>29.464285709999999</v>
      </c>
      <c r="J172" s="5">
        <v>0</v>
      </c>
      <c r="K172" s="5">
        <v>86.835152460000003</v>
      </c>
      <c r="L172" s="5">
        <v>75</v>
      </c>
      <c r="M172" s="5">
        <v>25</v>
      </c>
      <c r="N172" s="5">
        <v>0</v>
      </c>
    </row>
    <row r="173" spans="1:14">
      <c r="A173" s="36">
        <v>40700</v>
      </c>
      <c r="B173" s="5">
        <v>28</v>
      </c>
      <c r="C173" s="5" t="s">
        <v>15</v>
      </c>
      <c r="D173" s="5">
        <v>280</v>
      </c>
      <c r="E173" s="5">
        <v>626.25</v>
      </c>
      <c r="F173" s="5">
        <v>22.5</v>
      </c>
      <c r="G173" s="5">
        <v>3.8264640669999999</v>
      </c>
      <c r="H173" s="5">
        <v>37.5</v>
      </c>
      <c r="I173" s="5">
        <v>37.5</v>
      </c>
      <c r="J173" s="5">
        <v>25</v>
      </c>
      <c r="K173" s="5">
        <v>93.569369269999996</v>
      </c>
      <c r="L173" s="5">
        <v>87.5</v>
      </c>
      <c r="M173" s="5">
        <v>12.5</v>
      </c>
      <c r="N173" s="5">
        <v>0</v>
      </c>
    </row>
    <row r="174" spans="1:14">
      <c r="A174" s="36">
        <v>40700</v>
      </c>
      <c r="B174" s="5">
        <v>28</v>
      </c>
      <c r="C174" s="5" t="s">
        <v>142</v>
      </c>
      <c r="D174" s="5">
        <v>400</v>
      </c>
      <c r="E174" s="5">
        <v>581.25</v>
      </c>
      <c r="F174" s="5">
        <v>37.5</v>
      </c>
      <c r="G174" s="5">
        <v>6.9736842110000001</v>
      </c>
      <c r="H174" s="5">
        <v>20.833333329999999</v>
      </c>
      <c r="I174" s="5">
        <v>43.333333330000002</v>
      </c>
      <c r="J174" s="5">
        <v>45</v>
      </c>
      <c r="K174" s="5">
        <v>86.977683569999996</v>
      </c>
      <c r="L174" s="5">
        <v>95.833333330000002</v>
      </c>
      <c r="M174" s="5">
        <v>4.1666666670000003</v>
      </c>
      <c r="N174" s="5">
        <v>0</v>
      </c>
    </row>
    <row r="175" spans="1:14">
      <c r="A175" s="36">
        <v>40700</v>
      </c>
      <c r="B175" s="5">
        <v>28</v>
      </c>
      <c r="C175" s="5" t="s">
        <v>152</v>
      </c>
      <c r="D175" s="5">
        <v>400</v>
      </c>
      <c r="E175" s="5">
        <v>915</v>
      </c>
      <c r="F175" s="5">
        <v>135</v>
      </c>
      <c r="G175" s="5">
        <v>14.77288735</v>
      </c>
      <c r="H175" s="5">
        <v>40.252525249999998</v>
      </c>
      <c r="I175" s="5">
        <v>59.747474750000002</v>
      </c>
      <c r="J175" s="5">
        <v>0</v>
      </c>
      <c r="K175" s="5">
        <v>85.227112649999995</v>
      </c>
      <c r="L175" s="5">
        <v>82.070707069999997</v>
      </c>
      <c r="M175" s="5">
        <v>17.929292929999999</v>
      </c>
      <c r="N175" s="5">
        <v>0</v>
      </c>
    </row>
    <row r="176" spans="1:14">
      <c r="A176" s="36">
        <v>40700</v>
      </c>
      <c r="B176" s="5">
        <v>28</v>
      </c>
      <c r="C176" s="5" t="s">
        <v>140</v>
      </c>
      <c r="D176" s="5">
        <v>400</v>
      </c>
      <c r="E176" s="5">
        <v>93.75</v>
      </c>
      <c r="F176" s="5">
        <v>3.75</v>
      </c>
      <c r="G176" s="5">
        <v>3.125</v>
      </c>
      <c r="H176" s="5">
        <v>0</v>
      </c>
      <c r="I176" s="5">
        <v>25</v>
      </c>
      <c r="J176" s="5">
        <v>0</v>
      </c>
      <c r="K176" s="5">
        <v>96.875</v>
      </c>
      <c r="L176" s="5">
        <v>25</v>
      </c>
      <c r="M176" s="5">
        <v>0</v>
      </c>
      <c r="N176" s="5">
        <v>0</v>
      </c>
    </row>
    <row r="177" spans="1:14">
      <c r="A177" s="36">
        <v>40700</v>
      </c>
      <c r="B177" s="5">
        <v>28</v>
      </c>
      <c r="C177" s="5" t="s">
        <v>137</v>
      </c>
      <c r="D177" s="5">
        <v>1000</v>
      </c>
      <c r="E177" s="5">
        <v>153.75</v>
      </c>
      <c r="F177" s="5">
        <v>26.25</v>
      </c>
      <c r="G177" s="5">
        <v>15.530303030000001</v>
      </c>
      <c r="H177" s="5">
        <v>20.833333329999999</v>
      </c>
      <c r="I177" s="5">
        <v>54.166666669999998</v>
      </c>
      <c r="J177" s="5">
        <v>0</v>
      </c>
      <c r="K177" s="5">
        <v>84.469696970000001</v>
      </c>
      <c r="L177" s="5">
        <v>75</v>
      </c>
      <c r="M177" s="5">
        <v>0</v>
      </c>
      <c r="N177" s="5">
        <v>0</v>
      </c>
    </row>
    <row r="178" spans="1:14">
      <c r="A178" s="36">
        <v>40700</v>
      </c>
      <c r="B178" s="5">
        <v>28</v>
      </c>
      <c r="C178" s="5" t="s">
        <v>151</v>
      </c>
      <c r="D178" s="5">
        <v>1000</v>
      </c>
      <c r="E178" s="5">
        <v>67.5</v>
      </c>
      <c r="F178" s="5">
        <v>7.5</v>
      </c>
      <c r="G178" s="5">
        <v>8.5714285710000002</v>
      </c>
      <c r="H178" s="5">
        <v>0</v>
      </c>
      <c r="I178" s="5">
        <v>50</v>
      </c>
      <c r="J178" s="5">
        <v>0</v>
      </c>
      <c r="K178" s="5">
        <v>66.428571430000005</v>
      </c>
      <c r="L178" s="5">
        <v>50</v>
      </c>
      <c r="M178" s="5">
        <v>0</v>
      </c>
      <c r="N178" s="5">
        <v>0</v>
      </c>
    </row>
    <row r="179" spans="1:14">
      <c r="A179" s="36">
        <v>40700</v>
      </c>
      <c r="B179" s="5">
        <v>28</v>
      </c>
      <c r="C179" s="5" t="s">
        <v>138</v>
      </c>
      <c r="D179" s="5">
        <v>1000</v>
      </c>
      <c r="E179" s="5">
        <v>15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75</v>
      </c>
      <c r="L179" s="5">
        <v>0</v>
      </c>
      <c r="M179" s="5">
        <v>0</v>
      </c>
      <c r="N179" s="5">
        <v>0</v>
      </c>
    </row>
    <row r="180" spans="1:14">
      <c r="A180" s="36">
        <v>40700</v>
      </c>
      <c r="B180" s="5">
        <v>28</v>
      </c>
      <c r="C180" s="5" t="s">
        <v>9</v>
      </c>
      <c r="D180" s="5">
        <v>1000</v>
      </c>
      <c r="E180" s="5">
        <v>15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75</v>
      </c>
      <c r="L180" s="5">
        <v>0</v>
      </c>
      <c r="M180" s="5">
        <v>0</v>
      </c>
      <c r="N180" s="5">
        <v>0</v>
      </c>
    </row>
  </sheetData>
  <sortState ref="A1:O180">
    <sortCondition ref="B1:B180"/>
    <sortCondition ref="D1:D18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I17" sqref="I17"/>
    </sheetView>
  </sheetViews>
  <sheetFormatPr baseColWidth="10" defaultRowHeight="15" x14ac:dyDescent="0"/>
  <cols>
    <col min="1" max="16384" width="10.83203125" style="16"/>
  </cols>
  <sheetData>
    <row r="1" spans="1:13">
      <c r="A1" s="16" t="s">
        <v>20</v>
      </c>
      <c r="B1" s="16" t="s">
        <v>21</v>
      </c>
      <c r="C1" s="16" t="s">
        <v>136</v>
      </c>
      <c r="D1" s="16" t="s">
        <v>194</v>
      </c>
      <c r="E1" s="16" t="s">
        <v>195</v>
      </c>
      <c r="F1" s="16" t="s">
        <v>196</v>
      </c>
      <c r="G1" s="16" t="s">
        <v>197</v>
      </c>
      <c r="H1" s="16" t="s">
        <v>198</v>
      </c>
      <c r="I1" s="16" t="s">
        <v>199</v>
      </c>
      <c r="J1" s="16" t="s">
        <v>200</v>
      </c>
      <c r="K1" s="16" t="s">
        <v>201</v>
      </c>
      <c r="L1" s="16" t="s">
        <v>202</v>
      </c>
      <c r="M1" s="16" t="s">
        <v>203</v>
      </c>
    </row>
    <row r="2" spans="1:13">
      <c r="A2" s="17">
        <v>40673</v>
      </c>
      <c r="B2" s="16">
        <v>1</v>
      </c>
      <c r="C2" s="16">
        <v>280</v>
      </c>
      <c r="D2" s="16">
        <v>48262.5</v>
      </c>
      <c r="E2" s="16">
        <v>47512.5</v>
      </c>
      <c r="F2" s="16">
        <v>98.523201773750003</v>
      </c>
      <c r="G2" s="16">
        <v>97.443331486250003</v>
      </c>
      <c r="H2" s="16">
        <v>1.0798702873749999</v>
      </c>
      <c r="I2" s="16">
        <v>1.4767982265000001</v>
      </c>
      <c r="J2" s="16" t="s">
        <v>32</v>
      </c>
      <c r="K2" s="16" t="s">
        <v>32</v>
      </c>
      <c r="L2" s="16" t="s">
        <v>32</v>
      </c>
      <c r="M2" s="16" t="s">
        <v>32</v>
      </c>
    </row>
    <row r="3" spans="1:13" s="19" customFormat="1">
      <c r="A3" s="18">
        <v>40673</v>
      </c>
      <c r="B3" s="19">
        <v>1</v>
      </c>
      <c r="C3" s="19">
        <v>400</v>
      </c>
      <c r="D3" s="19">
        <v>47025</v>
      </c>
      <c r="E3" s="19">
        <v>46762.5</v>
      </c>
      <c r="F3" s="19">
        <v>99.377301696250001</v>
      </c>
      <c r="G3" s="19">
        <v>98.764627005138877</v>
      </c>
      <c r="H3" s="19">
        <v>0.61148557480555554</v>
      </c>
      <c r="I3" s="19">
        <v>0.62388742118055562</v>
      </c>
      <c r="J3" s="19" t="s">
        <v>32</v>
      </c>
      <c r="K3" s="19" t="s">
        <v>32</v>
      </c>
      <c r="L3" s="19" t="s">
        <v>32</v>
      </c>
      <c r="M3" s="19" t="s">
        <v>32</v>
      </c>
    </row>
    <row r="4" spans="1:13" s="19" customFormat="1">
      <c r="A4" s="18">
        <v>40673</v>
      </c>
      <c r="B4" s="19">
        <v>1</v>
      </c>
      <c r="C4" s="19">
        <v>1000</v>
      </c>
      <c r="D4" s="19">
        <v>52833.333332499999</v>
      </c>
      <c r="E4" s="19">
        <v>52237.5</v>
      </c>
      <c r="F4" s="19">
        <v>98.865489025000002</v>
      </c>
      <c r="G4" s="19">
        <v>97.119642958455316</v>
      </c>
      <c r="H4" s="19">
        <v>1.742137998945122</v>
      </c>
      <c r="I4" s="19">
        <v>1.138219041849545</v>
      </c>
      <c r="J4" s="19" t="s">
        <v>32</v>
      </c>
      <c r="K4" s="19" t="s">
        <v>32</v>
      </c>
      <c r="L4" s="19" t="s">
        <v>32</v>
      </c>
      <c r="M4" s="19" t="s">
        <v>32</v>
      </c>
    </row>
    <row r="5" spans="1:13">
      <c r="A5" s="17">
        <v>40674</v>
      </c>
      <c r="B5" s="16">
        <v>2</v>
      </c>
      <c r="C5" s="16">
        <v>280</v>
      </c>
      <c r="D5" s="16">
        <v>19941.860466666669</v>
      </c>
      <c r="E5" s="16">
        <v>19709.302325000001</v>
      </c>
      <c r="F5" s="16">
        <v>98.796988406666671</v>
      </c>
      <c r="G5" s="16">
        <v>93.650274971666661</v>
      </c>
      <c r="H5" s="16">
        <v>5.1467134326666661</v>
      </c>
      <c r="I5" s="16">
        <v>1.2030115935000001</v>
      </c>
      <c r="J5" s="16" t="s">
        <v>32</v>
      </c>
      <c r="K5" s="16">
        <v>0</v>
      </c>
      <c r="L5" s="16">
        <v>25.727153587118469</v>
      </c>
      <c r="M5" s="16">
        <v>74.27284641288152</v>
      </c>
    </row>
    <row r="6" spans="1:13">
      <c r="A6" s="17">
        <v>40674</v>
      </c>
      <c r="B6" s="16">
        <v>2</v>
      </c>
      <c r="C6" s="16">
        <v>400</v>
      </c>
      <c r="D6" s="16">
        <v>10610.465117</v>
      </c>
      <c r="E6" s="16">
        <v>10319.767441499998</v>
      </c>
      <c r="F6" s="16">
        <v>97.094230596666662</v>
      </c>
      <c r="G6" s="16">
        <v>94.326373456666673</v>
      </c>
      <c r="H6" s="16">
        <v>2.7678571433333334</v>
      </c>
      <c r="I6" s="16">
        <v>2.9057694026666661</v>
      </c>
      <c r="J6" s="16" t="s">
        <v>32</v>
      </c>
      <c r="K6" s="16">
        <v>0</v>
      </c>
      <c r="L6" s="16">
        <v>50.572784114934713</v>
      </c>
      <c r="M6" s="16">
        <v>49.427215885065287</v>
      </c>
    </row>
    <row r="7" spans="1:13">
      <c r="A7" s="17">
        <v>40674</v>
      </c>
      <c r="B7" s="16">
        <v>2</v>
      </c>
      <c r="C7" s="16">
        <v>1000</v>
      </c>
      <c r="D7" s="16">
        <v>12790.697673000001</v>
      </c>
      <c r="E7" s="16">
        <v>12441.860464166668</v>
      </c>
      <c r="F7" s="16">
        <v>96.218681763333322</v>
      </c>
      <c r="G7" s="16">
        <v>91.560555438333324</v>
      </c>
      <c r="H7" s="16">
        <v>4.6581263233333337</v>
      </c>
      <c r="I7" s="16">
        <v>3.7813182378333337</v>
      </c>
      <c r="J7" s="16" t="s">
        <v>32</v>
      </c>
      <c r="K7" s="16">
        <v>0</v>
      </c>
      <c r="L7" s="16">
        <v>16.559918685852125</v>
      </c>
      <c r="M7" s="16">
        <v>83.440081314147875</v>
      </c>
    </row>
    <row r="8" spans="1:13">
      <c r="A8" s="17">
        <v>40675</v>
      </c>
      <c r="B8" s="16">
        <v>3</v>
      </c>
      <c r="C8" s="16">
        <v>280</v>
      </c>
      <c r="D8" s="16">
        <v>11270.833333333334</v>
      </c>
      <c r="E8" s="16">
        <v>11187.5</v>
      </c>
      <c r="F8" s="16">
        <v>98.188658849999982</v>
      </c>
      <c r="G8" s="16">
        <v>94.344425656666658</v>
      </c>
      <c r="H8" s="16">
        <v>3.8442331931666662</v>
      </c>
      <c r="I8" s="16">
        <v>1.8113411504999997</v>
      </c>
      <c r="J8" s="16" t="s">
        <v>32</v>
      </c>
      <c r="K8" s="16">
        <v>0</v>
      </c>
      <c r="L8" s="16">
        <v>74.094007910750847</v>
      </c>
      <c r="M8" s="16">
        <v>25.905992089249143</v>
      </c>
    </row>
    <row r="9" spans="1:13">
      <c r="A9" s="17">
        <v>40675</v>
      </c>
      <c r="B9" s="16">
        <v>3</v>
      </c>
      <c r="C9" s="16">
        <v>400</v>
      </c>
      <c r="D9" s="16">
        <v>7937.5</v>
      </c>
      <c r="E9" s="16">
        <v>7791.666666666667</v>
      </c>
      <c r="F9" s="16">
        <v>98.478853041666682</v>
      </c>
      <c r="G9" s="16">
        <v>97.659891535</v>
      </c>
      <c r="H9" s="16">
        <v>0.81896150449999994</v>
      </c>
      <c r="I9" s="16">
        <v>1.5211469585000001</v>
      </c>
      <c r="J9" s="16" t="s">
        <v>32</v>
      </c>
      <c r="K9" s="16">
        <v>0</v>
      </c>
      <c r="L9" s="16">
        <v>74.552027019058244</v>
      </c>
      <c r="M9" s="16">
        <v>25.447972980941746</v>
      </c>
    </row>
    <row r="10" spans="1:13">
      <c r="A10" s="17">
        <v>40675</v>
      </c>
      <c r="B10" s="16">
        <v>3</v>
      </c>
      <c r="C10" s="16">
        <v>1000</v>
      </c>
      <c r="D10" s="16">
        <v>11083.333333333334</v>
      </c>
      <c r="E10" s="16">
        <v>10812.5</v>
      </c>
      <c r="F10" s="16">
        <v>97.461711055000009</v>
      </c>
      <c r="G10" s="16">
        <v>93.562699780000003</v>
      </c>
      <c r="H10" s="16">
        <v>3.8990112771666667</v>
      </c>
      <c r="I10" s="16">
        <v>2.5382889433333333</v>
      </c>
      <c r="J10" s="16" t="s">
        <v>32</v>
      </c>
      <c r="K10" s="16">
        <v>0</v>
      </c>
      <c r="L10" s="16">
        <v>72.262510878405223</v>
      </c>
      <c r="M10" s="16">
        <v>27.737489121594781</v>
      </c>
    </row>
    <row r="11" spans="1:13" s="19" customFormat="1">
      <c r="A11" s="18">
        <v>40676</v>
      </c>
      <c r="B11" s="19">
        <v>4</v>
      </c>
      <c r="C11" s="19">
        <v>280</v>
      </c>
      <c r="D11" s="19">
        <v>8958.3333333333339</v>
      </c>
      <c r="E11" s="19">
        <v>8750</v>
      </c>
      <c r="F11" s="19">
        <v>97.176203816666671</v>
      </c>
      <c r="G11" s="19">
        <v>93.395938872955071</v>
      </c>
      <c r="H11" s="19">
        <v>4.9373944613782506</v>
      </c>
      <c r="I11" s="19">
        <v>1.6666666666666667</v>
      </c>
      <c r="J11" s="19" t="s">
        <v>32</v>
      </c>
      <c r="K11" s="19">
        <v>47.085678243333327</v>
      </c>
      <c r="L11" s="19">
        <v>35.491409330000003</v>
      </c>
      <c r="M11" s="19">
        <v>17.422912429333334</v>
      </c>
    </row>
    <row r="12" spans="1:13" s="19" customFormat="1">
      <c r="A12" s="18">
        <v>40676</v>
      </c>
      <c r="B12" s="19">
        <v>4</v>
      </c>
      <c r="C12" s="19">
        <v>400</v>
      </c>
      <c r="D12" s="19">
        <v>5291.666666666667</v>
      </c>
      <c r="E12" s="19">
        <v>4916.666666666667</v>
      </c>
      <c r="F12" s="19">
        <v>92.996868266666681</v>
      </c>
      <c r="G12" s="19">
        <v>80.741758241758234</v>
      </c>
      <c r="H12" s="19">
        <v>17.829670329670332</v>
      </c>
      <c r="I12" s="19">
        <v>1.4285714285714286</v>
      </c>
      <c r="J12" s="19" t="s">
        <v>32</v>
      </c>
      <c r="K12" s="19">
        <v>83.860277199999999</v>
      </c>
      <c r="L12" s="19">
        <v>12.719979293333333</v>
      </c>
      <c r="M12" s="19">
        <v>3.4197435010000006</v>
      </c>
    </row>
    <row r="13" spans="1:13" s="19" customFormat="1">
      <c r="A13" s="18">
        <v>40676</v>
      </c>
      <c r="B13" s="19">
        <v>4</v>
      </c>
      <c r="C13" s="19">
        <v>1000</v>
      </c>
      <c r="D13" s="19">
        <v>12375</v>
      </c>
      <c r="E13" s="19">
        <v>12250</v>
      </c>
      <c r="F13" s="19">
        <v>98.888888890000004</v>
      </c>
      <c r="G13" s="19">
        <v>97.011784511784512</v>
      </c>
      <c r="H13" s="19">
        <v>2.9882154882154879</v>
      </c>
      <c r="I13" s="19">
        <v>0</v>
      </c>
      <c r="J13" s="19" t="s">
        <v>32</v>
      </c>
      <c r="K13" s="19">
        <v>36.481481479999999</v>
      </c>
      <c r="L13" s="19">
        <v>46.481481479999999</v>
      </c>
      <c r="M13" s="19">
        <v>17.037037040000001</v>
      </c>
    </row>
    <row r="14" spans="1:13" s="19" customFormat="1">
      <c r="A14" s="18">
        <v>40678</v>
      </c>
      <c r="B14" s="19">
        <v>6</v>
      </c>
      <c r="C14" s="19">
        <v>280</v>
      </c>
      <c r="D14" s="19">
        <v>6064.2857142857147</v>
      </c>
      <c r="E14" s="19">
        <v>5885.7142857142853</v>
      </c>
      <c r="F14" s="19">
        <f>(E14/D14)*100</f>
        <v>97.05535924617196</v>
      </c>
      <c r="G14" s="19">
        <v>85.516702108037052</v>
      </c>
      <c r="H14" s="19">
        <v>8.9550445036371098</v>
      </c>
      <c r="I14" s="19">
        <v>5.5282533883258402</v>
      </c>
      <c r="J14" s="19" t="s">
        <v>32</v>
      </c>
      <c r="K14" s="19">
        <v>8.9713665984509934</v>
      </c>
      <c r="L14" s="19">
        <v>79.135600829983659</v>
      </c>
      <c r="M14" s="19">
        <v>11.893032571565342</v>
      </c>
    </row>
    <row r="15" spans="1:13">
      <c r="A15" s="17">
        <v>40678</v>
      </c>
      <c r="B15" s="16">
        <v>6</v>
      </c>
      <c r="C15" s="16">
        <v>400</v>
      </c>
      <c r="D15" s="16">
        <v>4137.5</v>
      </c>
      <c r="E15" s="16">
        <v>4062.5</v>
      </c>
      <c r="F15" s="16">
        <f>(E15/D15)*100</f>
        <v>98.187311178247739</v>
      </c>
      <c r="G15" s="16">
        <v>89.526165301505173</v>
      </c>
      <c r="H15" s="16">
        <v>8.5571317091373622</v>
      </c>
      <c r="I15" s="16">
        <v>1.9167029893574512</v>
      </c>
      <c r="J15" s="16" t="s">
        <v>32</v>
      </c>
      <c r="K15" s="16">
        <v>6.4229539714127144</v>
      </c>
      <c r="L15" s="16">
        <v>82.216746124607411</v>
      </c>
      <c r="M15" s="16">
        <v>11.360299903979877</v>
      </c>
    </row>
    <row r="16" spans="1:13">
      <c r="A16" s="17">
        <v>40678</v>
      </c>
      <c r="B16" s="16">
        <v>6</v>
      </c>
      <c r="C16" s="16">
        <v>1000</v>
      </c>
      <c r="D16" s="16">
        <v>5737.5</v>
      </c>
      <c r="E16" s="16">
        <v>5637.5</v>
      </c>
      <c r="F16" s="16">
        <v>98.395376549999995</v>
      </c>
      <c r="G16" s="16">
        <v>92.198173547679914</v>
      </c>
      <c r="H16" s="16">
        <v>6.1972030030308511</v>
      </c>
      <c r="I16" s="16">
        <v>1.6046234492892424</v>
      </c>
      <c r="J16" s="16" t="s">
        <v>32</v>
      </c>
      <c r="K16" s="16">
        <v>1.9158427377742271</v>
      </c>
      <c r="L16" s="16">
        <v>85.13728070911327</v>
      </c>
      <c r="M16" s="16">
        <v>12.946876553112512</v>
      </c>
    </row>
    <row r="17" spans="1:21">
      <c r="A17" s="17">
        <v>40679</v>
      </c>
      <c r="B17" s="16">
        <v>7</v>
      </c>
      <c r="C17" s="16">
        <v>280</v>
      </c>
      <c r="D17" s="16">
        <v>5272.5</v>
      </c>
      <c r="E17" s="16">
        <v>4462.5</v>
      </c>
      <c r="F17" s="16">
        <v>81.382295638333332</v>
      </c>
      <c r="G17" s="16">
        <v>83.276236065000006</v>
      </c>
      <c r="H17" s="16">
        <v>11.9149198855</v>
      </c>
      <c r="I17" s="16">
        <v>4.8088440459999999</v>
      </c>
      <c r="J17" s="16">
        <v>14.738679865833333</v>
      </c>
      <c r="K17" s="16">
        <v>80.33492604333334</v>
      </c>
      <c r="L17" s="16">
        <v>19.580898872666662</v>
      </c>
      <c r="M17" s="16">
        <v>8.4175084166666678E-2</v>
      </c>
    </row>
    <row r="18" spans="1:21">
      <c r="A18" s="17">
        <v>40679</v>
      </c>
      <c r="B18" s="16">
        <v>7</v>
      </c>
      <c r="C18" s="16">
        <v>400</v>
      </c>
      <c r="D18" s="16">
        <v>2370</v>
      </c>
      <c r="E18" s="16">
        <v>2025</v>
      </c>
      <c r="F18" s="16">
        <v>82.844424665000005</v>
      </c>
      <c r="G18" s="16">
        <v>83.887264456666671</v>
      </c>
      <c r="H18" s="16">
        <v>5.1868096166666673</v>
      </c>
      <c r="I18" s="16">
        <v>10.925925926666666</v>
      </c>
      <c r="J18" s="16">
        <v>7.6750558536666666</v>
      </c>
      <c r="K18" s="16">
        <v>74.518105243333338</v>
      </c>
      <c r="L18" s="16">
        <v>23.1284996955</v>
      </c>
      <c r="M18" s="16">
        <v>2.3533950618333335</v>
      </c>
      <c r="N18" s="19"/>
      <c r="O18" s="19"/>
      <c r="P18" s="19"/>
      <c r="Q18" s="19"/>
      <c r="R18" s="19"/>
      <c r="S18" s="19"/>
      <c r="T18" s="19"/>
      <c r="U18" s="19"/>
    </row>
    <row r="19" spans="1:21">
      <c r="A19" s="17">
        <v>40679</v>
      </c>
      <c r="B19" s="16">
        <v>7</v>
      </c>
      <c r="C19" s="16">
        <v>1000</v>
      </c>
      <c r="D19" s="16">
        <v>5332.5</v>
      </c>
      <c r="E19" s="16">
        <v>5227.5</v>
      </c>
      <c r="F19" s="16">
        <v>97.979459123333342</v>
      </c>
      <c r="G19" s="16">
        <v>93.034145931666671</v>
      </c>
      <c r="H19" s="16">
        <v>5.7650239286666656</v>
      </c>
      <c r="I19" s="16">
        <v>1.2008301404999999</v>
      </c>
      <c r="J19" s="16">
        <v>0.81971073733333333</v>
      </c>
      <c r="K19" s="16">
        <v>54.361157893333342</v>
      </c>
      <c r="L19" s="16">
        <v>43.691059791666675</v>
      </c>
      <c r="M19" s="16">
        <v>1.9477823154999998</v>
      </c>
      <c r="N19" s="19"/>
      <c r="O19" s="19"/>
      <c r="P19" s="19"/>
      <c r="Q19" s="19"/>
      <c r="R19" s="19"/>
      <c r="S19" s="19"/>
      <c r="T19" s="19"/>
      <c r="U19" s="19"/>
    </row>
    <row r="20" spans="1:21">
      <c r="A20" s="17">
        <v>40682</v>
      </c>
      <c r="B20" s="16">
        <v>10</v>
      </c>
      <c r="C20" s="16">
        <v>280</v>
      </c>
      <c r="D20" s="16">
        <v>2437.5000000166665</v>
      </c>
      <c r="E20" s="16">
        <v>1719.6428569833333</v>
      </c>
      <c r="F20" s="16">
        <v>69.367540553333342</v>
      </c>
      <c r="G20" s="16">
        <v>83.855025940000004</v>
      </c>
      <c r="H20" s="16">
        <v>11.332194246</v>
      </c>
      <c r="I20" s="16">
        <v>4.8127798129999997</v>
      </c>
      <c r="J20" s="16">
        <v>27.527171874999997</v>
      </c>
      <c r="K20" s="16">
        <v>79.686418149999994</v>
      </c>
      <c r="L20" s="16">
        <v>19.124543431666662</v>
      </c>
      <c r="M20" s="16">
        <v>1.1890384171666668</v>
      </c>
    </row>
    <row r="21" spans="1:21">
      <c r="A21" s="17">
        <v>40682</v>
      </c>
      <c r="B21" s="16">
        <v>10</v>
      </c>
      <c r="C21" s="16">
        <v>400</v>
      </c>
      <c r="D21" s="16">
        <v>1328.5714283833333</v>
      </c>
      <c r="E21" s="16">
        <v>830.35714278333342</v>
      </c>
      <c r="F21" s="16">
        <v>62.959205195000003</v>
      </c>
      <c r="G21" s="16">
        <v>75.298393834999999</v>
      </c>
      <c r="H21" s="16">
        <v>14.198960664166668</v>
      </c>
      <c r="I21" s="16">
        <v>10.502645503333333</v>
      </c>
      <c r="J21" s="16">
        <v>30.81088011066667</v>
      </c>
      <c r="K21" s="16">
        <v>85.085260193333326</v>
      </c>
      <c r="L21" s="16">
        <v>14.359184251166667</v>
      </c>
      <c r="M21" s="16">
        <v>0.55555555550000002</v>
      </c>
    </row>
    <row r="22" spans="1:21">
      <c r="A22" s="17">
        <v>40682</v>
      </c>
      <c r="B22" s="16">
        <v>10</v>
      </c>
      <c r="C22" s="16">
        <v>1000</v>
      </c>
      <c r="D22" s="16">
        <v>3364.2857141666668</v>
      </c>
      <c r="E22" s="16">
        <v>3198.2142858333336</v>
      </c>
      <c r="F22" s="16">
        <v>94.87978460833331</v>
      </c>
      <c r="G22" s="16">
        <v>87.127727541666673</v>
      </c>
      <c r="H22" s="16">
        <v>10.310137294166667</v>
      </c>
      <c r="I22" s="16">
        <v>2.5621351649999999</v>
      </c>
      <c r="J22" s="16">
        <v>2.576522548666667</v>
      </c>
      <c r="K22" s="16">
        <v>41.023071116666671</v>
      </c>
      <c r="L22" s="16">
        <v>33.89935929666666</v>
      </c>
      <c r="M22" s="16">
        <v>25.077569587166664</v>
      </c>
    </row>
    <row r="23" spans="1:21">
      <c r="A23" s="17">
        <v>40686</v>
      </c>
      <c r="B23" s="16">
        <v>14</v>
      </c>
      <c r="C23" s="16">
        <v>280</v>
      </c>
      <c r="D23" s="16">
        <v>2486.25</v>
      </c>
      <c r="E23" s="16">
        <v>877.5</v>
      </c>
      <c r="F23" s="16">
        <v>37.773689740000002</v>
      </c>
      <c r="G23" s="16">
        <v>61.126160648333325</v>
      </c>
      <c r="H23" s="16">
        <v>30.206222471666663</v>
      </c>
      <c r="I23" s="16">
        <v>8.6676168790000006</v>
      </c>
      <c r="J23" s="16">
        <v>57.689644074999997</v>
      </c>
      <c r="K23" s="16">
        <v>91.473263801666675</v>
      </c>
      <c r="L23" s="16">
        <v>7.3362600081666658</v>
      </c>
      <c r="M23" s="16">
        <v>1.1904761904999999</v>
      </c>
    </row>
    <row r="24" spans="1:21">
      <c r="A24" s="17">
        <v>40686</v>
      </c>
      <c r="B24" s="16">
        <v>14</v>
      </c>
      <c r="C24" s="16">
        <v>400</v>
      </c>
      <c r="D24" s="16">
        <v>1839.375</v>
      </c>
      <c r="E24" s="16">
        <v>669.375</v>
      </c>
      <c r="F24" s="16">
        <v>34.720225489499995</v>
      </c>
      <c r="G24" s="16">
        <v>68.179851769999999</v>
      </c>
      <c r="H24" s="16">
        <v>16.914234252500002</v>
      </c>
      <c r="I24" s="16">
        <v>14.905913977499999</v>
      </c>
      <c r="J24" s="16">
        <v>61.264473092499998</v>
      </c>
      <c r="K24" s="16">
        <v>85.538280604999997</v>
      </c>
      <c r="L24" s="16">
        <v>3.9689309355</v>
      </c>
      <c r="M24" s="16">
        <v>10.4927884615</v>
      </c>
    </row>
    <row r="25" spans="1:21" s="19" customFormat="1">
      <c r="A25" s="18">
        <v>40686</v>
      </c>
      <c r="B25" s="19">
        <v>14</v>
      </c>
      <c r="C25" s="19">
        <v>1000</v>
      </c>
      <c r="D25" s="19">
        <v>1965</v>
      </c>
      <c r="E25" s="19">
        <v>1065</v>
      </c>
      <c r="F25" s="19">
        <v>44.581137258333335</v>
      </c>
      <c r="G25" s="19">
        <v>64.062459826944448</v>
      </c>
      <c r="H25" s="19">
        <v>18.118523676722223</v>
      </c>
      <c r="I25" s="19">
        <v>17.819016495166668</v>
      </c>
      <c r="J25" s="19">
        <v>33.267869221666665</v>
      </c>
      <c r="K25" s="19">
        <v>46.912382103333329</v>
      </c>
      <c r="L25" s="19">
        <v>26.181201143333336</v>
      </c>
      <c r="M25" s="19">
        <v>26.906416753333332</v>
      </c>
      <c r="N25" s="16"/>
      <c r="O25" s="16"/>
      <c r="P25" s="16"/>
      <c r="Q25" s="16"/>
      <c r="R25" s="16"/>
      <c r="S25" s="16"/>
      <c r="T25" s="16"/>
      <c r="U25" s="16"/>
    </row>
    <row r="26" spans="1:21">
      <c r="A26" s="17">
        <v>40690</v>
      </c>
      <c r="B26" s="16">
        <v>18</v>
      </c>
      <c r="C26" s="16">
        <v>280</v>
      </c>
      <c r="D26" s="16">
        <v>1330.5555555499998</v>
      </c>
      <c r="E26" s="16">
        <v>494.44444443333333</v>
      </c>
      <c r="F26" s="16">
        <v>40.150634896666666</v>
      </c>
      <c r="G26" s="16">
        <v>73.484729818333335</v>
      </c>
      <c r="H26" s="16">
        <v>14.551886343333335</v>
      </c>
      <c r="I26" s="16">
        <v>11.963383838666667</v>
      </c>
      <c r="J26" s="16">
        <v>55.723056576666664</v>
      </c>
      <c r="K26" s="16">
        <v>86.119750131666663</v>
      </c>
      <c r="L26" s="16">
        <v>8.4178960653333323</v>
      </c>
      <c r="M26" s="16">
        <v>5.4623538004999999</v>
      </c>
    </row>
    <row r="27" spans="1:21" s="19" customFormat="1">
      <c r="A27" s="18">
        <v>40690</v>
      </c>
      <c r="B27" s="19">
        <v>18</v>
      </c>
      <c r="C27" s="19">
        <v>400</v>
      </c>
      <c r="D27" s="19">
        <v>1300.0000002000002</v>
      </c>
      <c r="E27" s="19">
        <v>376.66666664599995</v>
      </c>
      <c r="F27" s="19">
        <v>30.137523308399999</v>
      </c>
      <c r="G27" s="19">
        <v>50.847886743000004</v>
      </c>
      <c r="H27" s="19">
        <v>29.531484810199998</v>
      </c>
      <c r="I27" s="19">
        <v>19.620628443799998</v>
      </c>
      <c r="J27" s="19">
        <v>62.732419624000009</v>
      </c>
      <c r="K27" s="19">
        <v>92.142857141999997</v>
      </c>
      <c r="L27" s="19">
        <v>3.75</v>
      </c>
      <c r="M27" s="19">
        <v>4.1071428580000005</v>
      </c>
      <c r="N27" s="16"/>
      <c r="O27" s="16"/>
      <c r="P27" s="16"/>
      <c r="Q27" s="16"/>
      <c r="R27" s="16"/>
      <c r="S27" s="16"/>
      <c r="T27" s="16"/>
      <c r="U27" s="16"/>
    </row>
    <row r="28" spans="1:21" s="19" customFormat="1">
      <c r="A28" s="18">
        <v>40690</v>
      </c>
      <c r="B28" s="19">
        <v>18</v>
      </c>
      <c r="C28" s="19">
        <v>1000</v>
      </c>
      <c r="D28" s="19">
        <v>780.55555563333326</v>
      </c>
      <c r="E28" s="19">
        <v>469.44444448833332</v>
      </c>
      <c r="F28" s="19">
        <v>55.579038618333335</v>
      </c>
      <c r="G28" s="19">
        <v>79.502623506666666</v>
      </c>
      <c r="H28" s="19">
        <v>12.097601666166666</v>
      </c>
      <c r="I28" s="19">
        <v>8.3997748276666666</v>
      </c>
      <c r="J28" s="19">
        <v>31.434190689999998</v>
      </c>
      <c r="K28" s="19">
        <v>36.890530300000002</v>
      </c>
      <c r="L28" s="19">
        <v>13.235385841499999</v>
      </c>
      <c r="M28" s="19">
        <v>49.874083860500001</v>
      </c>
      <c r="N28" s="16"/>
      <c r="O28" s="16"/>
      <c r="P28" s="16"/>
      <c r="Q28" s="16"/>
      <c r="R28" s="16"/>
      <c r="S28" s="16"/>
      <c r="T28" s="16"/>
      <c r="U28" s="16"/>
    </row>
    <row r="29" spans="1:21" s="19" customFormat="1">
      <c r="A29" s="18">
        <v>40695</v>
      </c>
      <c r="B29" s="19">
        <v>23</v>
      </c>
      <c r="C29" s="19">
        <v>280</v>
      </c>
      <c r="D29" s="19">
        <v>751.25</v>
      </c>
      <c r="E29" s="19">
        <v>110</v>
      </c>
      <c r="F29" s="19">
        <v>17.798519843574358</v>
      </c>
      <c r="G29" s="19">
        <v>43.606113385357141</v>
      </c>
      <c r="H29" s="19">
        <v>36.344029064809526</v>
      </c>
      <c r="I29" s="19">
        <v>20.049857550166667</v>
      </c>
      <c r="J29" s="19">
        <v>77.145163783042562</v>
      </c>
      <c r="K29" s="19">
        <v>93.174333835833338</v>
      </c>
      <c r="L29" s="19">
        <v>6.8256661645000003</v>
      </c>
      <c r="M29" s="19">
        <v>0</v>
      </c>
      <c r="N29" s="16"/>
      <c r="O29" s="16"/>
      <c r="P29" s="16"/>
      <c r="Q29" s="16"/>
      <c r="R29" s="16"/>
      <c r="S29" s="16"/>
      <c r="T29" s="16"/>
      <c r="U29" s="16"/>
    </row>
    <row r="30" spans="1:21" s="19" customFormat="1">
      <c r="A30" s="18">
        <v>40695</v>
      </c>
      <c r="B30" s="19">
        <v>23</v>
      </c>
      <c r="C30" s="19">
        <v>400</v>
      </c>
      <c r="D30" s="19">
        <v>462.5</v>
      </c>
      <c r="E30" s="19">
        <v>157.5</v>
      </c>
      <c r="F30" s="19">
        <v>30.301174724999999</v>
      </c>
      <c r="G30" s="19">
        <v>43.057692306666667</v>
      </c>
      <c r="H30" s="19">
        <v>35.660256409999995</v>
      </c>
      <c r="I30" s="19">
        <v>21.282051282000001</v>
      </c>
      <c r="J30" s="19">
        <v>67.580705298333328</v>
      </c>
      <c r="K30" s="19">
        <v>91.967948716666669</v>
      </c>
      <c r="L30" s="19">
        <v>8.0320512833333328</v>
      </c>
      <c r="M30" s="19">
        <v>0</v>
      </c>
      <c r="N30" s="16"/>
      <c r="O30" s="16"/>
      <c r="P30" s="16"/>
      <c r="Q30" s="16"/>
      <c r="R30" s="16"/>
      <c r="S30" s="16"/>
      <c r="T30" s="16"/>
      <c r="U30" s="16"/>
    </row>
    <row r="31" spans="1:21" s="19" customFormat="1">
      <c r="A31" s="18">
        <v>40695</v>
      </c>
      <c r="B31" s="19">
        <v>23</v>
      </c>
      <c r="C31" s="19">
        <v>1000</v>
      </c>
      <c r="D31" s="19">
        <v>95.625</v>
      </c>
      <c r="E31" s="19">
        <v>22.5</v>
      </c>
      <c r="F31" s="19">
        <v>13.338744589464286</v>
      </c>
      <c r="G31" s="19">
        <v>30</v>
      </c>
      <c r="H31" s="19">
        <v>15.83333333375</v>
      </c>
      <c r="I31" s="19">
        <v>54.166666666250002</v>
      </c>
      <c r="J31" s="19">
        <v>61.363636362500003</v>
      </c>
      <c r="K31" s="19">
        <v>95</v>
      </c>
      <c r="L31" s="19">
        <v>5</v>
      </c>
      <c r="M31" s="19">
        <v>0</v>
      </c>
      <c r="N31" s="16"/>
      <c r="O31" s="16"/>
      <c r="P31" s="16"/>
      <c r="Q31" s="16"/>
      <c r="R31" s="16"/>
      <c r="S31" s="16"/>
      <c r="T31" s="16"/>
      <c r="U31" s="16"/>
    </row>
    <row r="32" spans="1:21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3"/>
  <sheetViews>
    <sheetView topLeftCell="A390" workbookViewId="0">
      <selection sqref="A1:N413"/>
    </sheetView>
  </sheetViews>
  <sheetFormatPr baseColWidth="10" defaultRowHeight="15" x14ac:dyDescent="0"/>
  <sheetData>
    <row r="1" spans="1:14">
      <c r="A1" t="s">
        <v>20</v>
      </c>
      <c r="B1" t="s">
        <v>21</v>
      </c>
      <c r="C1" t="s">
        <v>0</v>
      </c>
      <c r="D1" t="s">
        <v>136</v>
      </c>
      <c r="E1" t="s">
        <v>194</v>
      </c>
      <c r="F1" t="s">
        <v>195</v>
      </c>
      <c r="G1" t="s">
        <v>196</v>
      </c>
      <c r="H1" t="s">
        <v>197</v>
      </c>
      <c r="I1" t="s">
        <v>198</v>
      </c>
      <c r="J1" t="s">
        <v>199</v>
      </c>
      <c r="K1" t="s">
        <v>200</v>
      </c>
      <c r="L1" t="s">
        <v>201</v>
      </c>
      <c r="M1" t="s">
        <v>202</v>
      </c>
      <c r="N1" t="s">
        <v>203</v>
      </c>
    </row>
    <row r="2" spans="1:14">
      <c r="A2" s="14">
        <v>40673</v>
      </c>
      <c r="B2">
        <v>1</v>
      </c>
      <c r="C2" t="s">
        <v>15</v>
      </c>
      <c r="D2">
        <v>280</v>
      </c>
      <c r="E2">
        <v>35400</v>
      </c>
      <c r="F2">
        <v>35400</v>
      </c>
      <c r="G2">
        <v>100</v>
      </c>
      <c r="H2">
        <v>100</v>
      </c>
      <c r="I2">
        <v>0</v>
      </c>
      <c r="J2">
        <v>0</v>
      </c>
      <c r="K2" t="s">
        <v>32</v>
      </c>
      <c r="L2" t="s">
        <v>32</v>
      </c>
      <c r="M2" t="s">
        <v>32</v>
      </c>
      <c r="N2" t="s">
        <v>32</v>
      </c>
    </row>
    <row r="3" spans="1:14">
      <c r="A3" s="14">
        <v>40673</v>
      </c>
      <c r="B3">
        <v>1</v>
      </c>
      <c r="C3" t="s">
        <v>15</v>
      </c>
      <c r="D3">
        <v>280</v>
      </c>
      <c r="E3">
        <v>40200</v>
      </c>
      <c r="F3">
        <v>40200</v>
      </c>
      <c r="G3">
        <v>100</v>
      </c>
      <c r="H3">
        <v>100</v>
      </c>
      <c r="I3">
        <v>0</v>
      </c>
      <c r="J3">
        <v>0</v>
      </c>
      <c r="K3" t="s">
        <v>32</v>
      </c>
      <c r="L3" t="s">
        <v>32</v>
      </c>
      <c r="M3" t="s">
        <v>32</v>
      </c>
      <c r="N3" t="s">
        <v>32</v>
      </c>
    </row>
    <row r="4" spans="1:14">
      <c r="A4" s="28">
        <v>40673</v>
      </c>
      <c r="B4" s="15">
        <v>1</v>
      </c>
      <c r="C4" s="15" t="s">
        <v>15</v>
      </c>
      <c r="D4" s="15">
        <v>280</v>
      </c>
      <c r="E4" s="15">
        <v>37800</v>
      </c>
      <c r="F4" s="15">
        <v>37800</v>
      </c>
      <c r="G4" s="15">
        <f>AVERAGE(G2:G3)</f>
        <v>100</v>
      </c>
      <c r="H4" s="15">
        <f t="shared" ref="H4:J4" si="0">AVERAGE(H2:H3)</f>
        <v>100</v>
      </c>
      <c r="I4" s="15">
        <f t="shared" si="0"/>
        <v>0</v>
      </c>
      <c r="J4" s="15">
        <f t="shared" si="0"/>
        <v>0</v>
      </c>
      <c r="K4" s="15" t="s">
        <v>32</v>
      </c>
      <c r="L4" s="15" t="s">
        <v>32</v>
      </c>
      <c r="M4" s="15" t="s">
        <v>32</v>
      </c>
      <c r="N4" s="15" t="s">
        <v>32</v>
      </c>
    </row>
    <row r="5" spans="1:14">
      <c r="A5" s="14">
        <v>40673</v>
      </c>
      <c r="B5">
        <v>1</v>
      </c>
      <c r="C5" t="s">
        <v>18</v>
      </c>
      <c r="D5">
        <v>280</v>
      </c>
      <c r="E5">
        <v>40800</v>
      </c>
      <c r="F5">
        <v>40800</v>
      </c>
      <c r="G5">
        <v>100</v>
      </c>
      <c r="H5">
        <v>98.529411764705884</v>
      </c>
      <c r="I5">
        <v>1.4705882352941175</v>
      </c>
      <c r="J5">
        <v>0</v>
      </c>
      <c r="K5" t="s">
        <v>32</v>
      </c>
      <c r="L5" t="s">
        <v>32</v>
      </c>
      <c r="M5" t="s">
        <v>32</v>
      </c>
      <c r="N5" t="s">
        <v>32</v>
      </c>
    </row>
    <row r="6" spans="1:14">
      <c r="A6" s="14">
        <v>40673</v>
      </c>
      <c r="B6">
        <v>1</v>
      </c>
      <c r="C6" t="s">
        <v>18</v>
      </c>
      <c r="D6">
        <v>280</v>
      </c>
      <c r="E6">
        <v>53400</v>
      </c>
      <c r="F6">
        <v>53400</v>
      </c>
      <c r="G6">
        <v>100</v>
      </c>
      <c r="H6">
        <v>100</v>
      </c>
      <c r="I6">
        <v>0</v>
      </c>
      <c r="J6">
        <v>0</v>
      </c>
      <c r="K6" t="s">
        <v>32</v>
      </c>
      <c r="L6" t="s">
        <v>32</v>
      </c>
      <c r="M6" t="s">
        <v>32</v>
      </c>
      <c r="N6" t="s">
        <v>32</v>
      </c>
    </row>
    <row r="7" spans="1:14">
      <c r="A7" s="28">
        <v>40673</v>
      </c>
      <c r="B7" s="15">
        <v>1</v>
      </c>
      <c r="C7" s="15" t="s">
        <v>18</v>
      </c>
      <c r="D7" s="15">
        <v>280</v>
      </c>
      <c r="E7" s="15">
        <v>47100</v>
      </c>
      <c r="F7" s="15">
        <v>47100</v>
      </c>
      <c r="G7" s="15">
        <f>AVERAGE(G5:G6)</f>
        <v>100</v>
      </c>
      <c r="H7" s="15">
        <f t="shared" ref="H7:I7" si="1">AVERAGE(H5:H6)</f>
        <v>99.264705882352942</v>
      </c>
      <c r="I7" s="15">
        <f t="shared" si="1"/>
        <v>0.73529411764705876</v>
      </c>
      <c r="J7" s="15">
        <v>0</v>
      </c>
      <c r="K7" s="15" t="s">
        <v>32</v>
      </c>
      <c r="L7" s="15" t="s">
        <v>32</v>
      </c>
      <c r="M7" s="15" t="s">
        <v>32</v>
      </c>
      <c r="N7" s="15" t="s">
        <v>32</v>
      </c>
    </row>
    <row r="8" spans="1:14">
      <c r="A8" s="14">
        <v>40673</v>
      </c>
      <c r="B8">
        <v>1</v>
      </c>
      <c r="C8" t="s">
        <v>16</v>
      </c>
      <c r="D8">
        <v>400</v>
      </c>
      <c r="E8">
        <v>39600</v>
      </c>
      <c r="F8">
        <v>39600</v>
      </c>
      <c r="G8">
        <v>100</v>
      </c>
      <c r="H8">
        <v>100</v>
      </c>
      <c r="I8">
        <v>0</v>
      </c>
      <c r="J8">
        <v>0</v>
      </c>
      <c r="K8" t="s">
        <v>32</v>
      </c>
      <c r="L8" t="s">
        <v>32</v>
      </c>
      <c r="M8" t="s">
        <v>32</v>
      </c>
      <c r="N8" t="s">
        <v>32</v>
      </c>
    </row>
    <row r="9" spans="1:14">
      <c r="A9" s="14">
        <v>40673</v>
      </c>
      <c r="B9">
        <v>1</v>
      </c>
      <c r="C9" t="s">
        <v>16</v>
      </c>
      <c r="D9">
        <v>400</v>
      </c>
      <c r="E9">
        <v>49800</v>
      </c>
      <c r="F9">
        <v>49800</v>
      </c>
      <c r="G9">
        <v>100</v>
      </c>
      <c r="H9">
        <v>100</v>
      </c>
      <c r="I9">
        <v>0</v>
      </c>
      <c r="J9">
        <v>0</v>
      </c>
      <c r="K9" t="s">
        <v>32</v>
      </c>
      <c r="L9" t="s">
        <v>32</v>
      </c>
      <c r="M9" t="s">
        <v>32</v>
      </c>
      <c r="N9" t="s">
        <v>32</v>
      </c>
    </row>
    <row r="10" spans="1:14">
      <c r="A10" s="28">
        <v>40673</v>
      </c>
      <c r="B10" s="15">
        <v>1</v>
      </c>
      <c r="C10" s="15" t="s">
        <v>16</v>
      </c>
      <c r="D10" s="15">
        <v>400</v>
      </c>
      <c r="E10" s="15">
        <v>44700</v>
      </c>
      <c r="F10" s="15">
        <v>44700</v>
      </c>
      <c r="G10" s="15">
        <f>AVERAGE(G8:G9)</f>
        <v>100</v>
      </c>
      <c r="H10" s="15">
        <f t="shared" ref="H10:J10" si="2">AVERAGE(H8:H9)</f>
        <v>100</v>
      </c>
      <c r="I10" s="15">
        <f t="shared" si="2"/>
        <v>0</v>
      </c>
      <c r="J10" s="15">
        <f t="shared" si="2"/>
        <v>0</v>
      </c>
      <c r="K10" s="15" t="s">
        <v>32</v>
      </c>
      <c r="L10" s="15" t="s">
        <v>32</v>
      </c>
      <c r="M10" s="15" t="s">
        <v>32</v>
      </c>
      <c r="N10" s="15" t="s">
        <v>32</v>
      </c>
    </row>
    <row r="11" spans="1:14">
      <c r="A11" s="14">
        <v>40673</v>
      </c>
      <c r="B11">
        <v>1</v>
      </c>
      <c r="C11" t="s">
        <v>17</v>
      </c>
      <c r="D11">
        <v>400</v>
      </c>
      <c r="E11">
        <v>43800</v>
      </c>
      <c r="F11">
        <v>43200</v>
      </c>
      <c r="G11">
        <v>98.630136989999997</v>
      </c>
      <c r="H11">
        <v>97.222222222222214</v>
      </c>
      <c r="I11">
        <v>1.3888888888888888</v>
      </c>
      <c r="J11">
        <v>1.3888888888888888</v>
      </c>
      <c r="K11" t="s">
        <v>32</v>
      </c>
      <c r="L11" t="s">
        <v>32</v>
      </c>
      <c r="M11" t="s">
        <v>32</v>
      </c>
      <c r="N11" t="s">
        <v>32</v>
      </c>
    </row>
    <row r="12" spans="1:14">
      <c r="A12" s="14">
        <v>40673</v>
      </c>
      <c r="B12">
        <v>1</v>
      </c>
      <c r="C12" t="s">
        <v>17</v>
      </c>
      <c r="D12">
        <v>400</v>
      </c>
      <c r="E12">
        <v>61200</v>
      </c>
      <c r="F12">
        <v>61200</v>
      </c>
      <c r="G12">
        <v>100</v>
      </c>
      <c r="H12">
        <v>99</v>
      </c>
      <c r="I12">
        <v>1</v>
      </c>
      <c r="J12">
        <v>0</v>
      </c>
      <c r="K12" t="s">
        <v>32</v>
      </c>
      <c r="L12" t="s">
        <v>32</v>
      </c>
      <c r="M12" t="s">
        <v>32</v>
      </c>
      <c r="N12" t="s">
        <v>32</v>
      </c>
    </row>
    <row r="13" spans="1:14">
      <c r="A13" s="28">
        <v>40673</v>
      </c>
      <c r="B13" s="15">
        <v>1</v>
      </c>
      <c r="C13" s="15" t="s">
        <v>17</v>
      </c>
      <c r="D13" s="15">
        <v>400</v>
      </c>
      <c r="E13" s="15">
        <v>52500</v>
      </c>
      <c r="F13" s="15">
        <v>52200</v>
      </c>
      <c r="G13" s="15">
        <f>AVERAGE(G11:G12)</f>
        <v>99.315068494999991</v>
      </c>
      <c r="H13" s="15">
        <f t="shared" ref="H13:J13" si="3">AVERAGE(H11:H12)</f>
        <v>98.111111111111114</v>
      </c>
      <c r="I13" s="15">
        <f t="shared" si="3"/>
        <v>1.1944444444444444</v>
      </c>
      <c r="J13" s="15">
        <f t="shared" si="3"/>
        <v>0.69444444444444442</v>
      </c>
      <c r="K13" s="15" t="s">
        <v>32</v>
      </c>
      <c r="L13" s="15" t="s">
        <v>32</v>
      </c>
      <c r="M13" s="15" t="s">
        <v>32</v>
      </c>
      <c r="N13" s="15" t="s">
        <v>32</v>
      </c>
    </row>
    <row r="14" spans="1:14">
      <c r="A14" s="14">
        <v>40673</v>
      </c>
      <c r="B14">
        <v>1</v>
      </c>
      <c r="C14" t="s">
        <v>9</v>
      </c>
      <c r="D14">
        <v>1000</v>
      </c>
      <c r="E14">
        <v>60000</v>
      </c>
      <c r="F14">
        <v>59666.666669999999</v>
      </c>
      <c r="G14">
        <v>99.444444439999998</v>
      </c>
      <c r="H14">
        <v>99.431818181818173</v>
      </c>
      <c r="I14">
        <v>0</v>
      </c>
      <c r="J14">
        <v>0.56818181818181823</v>
      </c>
      <c r="K14" t="s">
        <v>32</v>
      </c>
      <c r="L14" t="s">
        <v>32</v>
      </c>
      <c r="M14" t="s">
        <v>32</v>
      </c>
      <c r="N14" t="s">
        <v>32</v>
      </c>
    </row>
    <row r="15" spans="1:14">
      <c r="A15" s="14">
        <v>40673</v>
      </c>
      <c r="B15">
        <v>1</v>
      </c>
      <c r="C15" t="s">
        <v>9</v>
      </c>
      <c r="D15">
        <v>1000</v>
      </c>
      <c r="E15">
        <v>54666.666669999999</v>
      </c>
      <c r="F15">
        <v>54000</v>
      </c>
      <c r="G15">
        <v>98.780487800000003</v>
      </c>
      <c r="H15">
        <v>98.773006134969322</v>
      </c>
      <c r="I15">
        <v>0</v>
      </c>
      <c r="J15">
        <v>1.2269938650306749</v>
      </c>
      <c r="K15" t="s">
        <v>32</v>
      </c>
      <c r="L15" t="s">
        <v>32</v>
      </c>
      <c r="M15" t="s">
        <v>32</v>
      </c>
      <c r="N15" t="s">
        <v>32</v>
      </c>
    </row>
    <row r="16" spans="1:14">
      <c r="A16" s="28">
        <v>40673</v>
      </c>
      <c r="B16" s="15">
        <v>1</v>
      </c>
      <c r="C16" s="15" t="s">
        <v>9</v>
      </c>
      <c r="D16" s="15">
        <v>1000</v>
      </c>
      <c r="E16" s="15">
        <v>57333.333330000001</v>
      </c>
      <c r="F16" s="15">
        <v>56833.333330000001</v>
      </c>
      <c r="G16" s="15">
        <f>AVERAGE(G14:G15)</f>
        <v>99.112466119999993</v>
      </c>
      <c r="H16" s="15">
        <f t="shared" ref="H16:J16" si="4">AVERAGE(H14:H15)</f>
        <v>99.102412158393747</v>
      </c>
      <c r="I16" s="15">
        <f t="shared" si="4"/>
        <v>0</v>
      </c>
      <c r="J16" s="15">
        <f t="shared" si="4"/>
        <v>0.89758784160624661</v>
      </c>
      <c r="K16" s="15" t="s">
        <v>32</v>
      </c>
      <c r="L16" s="15" t="s">
        <v>32</v>
      </c>
      <c r="M16" s="15" t="s">
        <v>32</v>
      </c>
      <c r="N16" s="15" t="s">
        <v>32</v>
      </c>
    </row>
    <row r="17" spans="1:14">
      <c r="A17" s="14">
        <v>40673</v>
      </c>
      <c r="B17">
        <v>1</v>
      </c>
      <c r="C17" t="s">
        <v>11</v>
      </c>
      <c r="D17">
        <v>1000</v>
      </c>
      <c r="E17">
        <v>55666.666669999999</v>
      </c>
      <c r="F17">
        <v>55000</v>
      </c>
      <c r="G17">
        <v>98.80239521</v>
      </c>
      <c r="H17">
        <v>97.560975609756099</v>
      </c>
      <c r="I17">
        <v>1.2195121951219512</v>
      </c>
      <c r="J17">
        <v>1.2195121951219512</v>
      </c>
      <c r="K17" t="s">
        <v>32</v>
      </c>
      <c r="L17" t="s">
        <v>32</v>
      </c>
      <c r="M17" t="s">
        <v>32</v>
      </c>
      <c r="N17" t="s">
        <v>32</v>
      </c>
    </row>
    <row r="18" spans="1:14">
      <c r="A18" s="14">
        <v>40673</v>
      </c>
      <c r="B18">
        <v>1</v>
      </c>
      <c r="C18" t="s">
        <v>11</v>
      </c>
      <c r="D18">
        <v>1000</v>
      </c>
      <c r="E18">
        <v>51000</v>
      </c>
      <c r="F18">
        <v>50333.333330000001</v>
      </c>
      <c r="G18">
        <v>98.692810460000004</v>
      </c>
      <c r="H18">
        <v>98.675496688741731</v>
      </c>
      <c r="I18">
        <v>0</v>
      </c>
      <c r="J18">
        <v>1.3245033112582782</v>
      </c>
      <c r="K18" t="s">
        <v>32</v>
      </c>
      <c r="L18" t="s">
        <v>32</v>
      </c>
      <c r="M18" t="s">
        <v>32</v>
      </c>
      <c r="N18" t="s">
        <v>32</v>
      </c>
    </row>
    <row r="19" spans="1:14">
      <c r="A19" s="28">
        <v>40673</v>
      </c>
      <c r="B19" s="15">
        <v>1</v>
      </c>
      <c r="C19" s="15" t="s">
        <v>11</v>
      </c>
      <c r="D19" s="15">
        <v>1000</v>
      </c>
      <c r="E19" s="15">
        <v>53333.333330000001</v>
      </c>
      <c r="F19" s="15">
        <v>52666.666669999999</v>
      </c>
      <c r="G19" s="15">
        <f>AVERAGE(G17:G18)</f>
        <v>98.747602835000009</v>
      </c>
      <c r="H19" s="15">
        <f t="shared" ref="H19:J19" si="5">AVERAGE(H17:H18)</f>
        <v>98.118236149248915</v>
      </c>
      <c r="I19" s="15">
        <f t="shared" si="5"/>
        <v>0.6097560975609756</v>
      </c>
      <c r="J19" s="15">
        <f t="shared" si="5"/>
        <v>1.2720077531901146</v>
      </c>
      <c r="K19" s="15" t="s">
        <v>32</v>
      </c>
      <c r="L19" s="15" t="s">
        <v>32</v>
      </c>
      <c r="M19" s="15" t="s">
        <v>32</v>
      </c>
      <c r="N19" s="15" t="s">
        <v>32</v>
      </c>
    </row>
    <row r="20" spans="1:14">
      <c r="A20" s="14">
        <v>40673</v>
      </c>
      <c r="B20">
        <v>1</v>
      </c>
      <c r="C20" t="s">
        <v>114</v>
      </c>
      <c r="D20">
        <v>1000</v>
      </c>
      <c r="E20">
        <v>45000</v>
      </c>
      <c r="F20">
        <v>45000</v>
      </c>
      <c r="G20">
        <v>100</v>
      </c>
      <c r="H20">
        <v>82.666666669999998</v>
      </c>
      <c r="I20">
        <v>17.333333329999999</v>
      </c>
      <c r="J20">
        <v>0</v>
      </c>
      <c r="K20" t="s">
        <v>32</v>
      </c>
      <c r="L20" t="s">
        <v>32</v>
      </c>
      <c r="M20" t="s">
        <v>32</v>
      </c>
      <c r="N20" t="s">
        <v>32</v>
      </c>
    </row>
    <row r="21" spans="1:14">
      <c r="A21" s="14">
        <v>40673</v>
      </c>
      <c r="B21">
        <v>1</v>
      </c>
      <c r="C21" t="s">
        <v>114</v>
      </c>
      <c r="D21">
        <v>1000</v>
      </c>
      <c r="E21">
        <v>54000</v>
      </c>
      <c r="F21">
        <v>53400</v>
      </c>
      <c r="G21">
        <v>98.888888890000004</v>
      </c>
      <c r="H21">
        <v>93.333333330000002</v>
      </c>
      <c r="I21">
        <v>5.5555555559999998</v>
      </c>
      <c r="J21">
        <v>1.111111111</v>
      </c>
      <c r="K21" t="s">
        <v>32</v>
      </c>
      <c r="L21" t="s">
        <v>32</v>
      </c>
      <c r="M21" t="s">
        <v>32</v>
      </c>
      <c r="N21" t="s">
        <v>32</v>
      </c>
    </row>
    <row r="22" spans="1:14">
      <c r="A22" s="14">
        <v>40673</v>
      </c>
      <c r="B22">
        <v>1</v>
      </c>
      <c r="C22" t="s">
        <v>114</v>
      </c>
      <c r="D22">
        <v>1000</v>
      </c>
      <c r="E22">
        <v>49500</v>
      </c>
      <c r="F22">
        <v>49200</v>
      </c>
      <c r="G22">
        <v>99.444444439999998</v>
      </c>
      <c r="H22">
        <v>88</v>
      </c>
      <c r="I22">
        <v>11.44444444</v>
      </c>
      <c r="J22">
        <v>0.55555555599999995</v>
      </c>
      <c r="K22" t="s">
        <v>32</v>
      </c>
      <c r="L22" t="s">
        <v>32</v>
      </c>
      <c r="M22" t="s">
        <v>32</v>
      </c>
      <c r="N22" t="s">
        <v>32</v>
      </c>
    </row>
    <row r="23" spans="1:14">
      <c r="A23" s="14">
        <v>40673</v>
      </c>
      <c r="B23">
        <v>1</v>
      </c>
      <c r="C23" t="s">
        <v>115</v>
      </c>
      <c r="D23">
        <v>1000</v>
      </c>
      <c r="E23">
        <v>38400</v>
      </c>
      <c r="F23">
        <v>37200</v>
      </c>
      <c r="G23">
        <v>96.875</v>
      </c>
      <c r="H23">
        <v>96.875</v>
      </c>
      <c r="I23">
        <v>0</v>
      </c>
      <c r="J23">
        <v>3.125</v>
      </c>
      <c r="K23" t="s">
        <v>32</v>
      </c>
      <c r="L23" t="s">
        <v>32</v>
      </c>
      <c r="M23" t="s">
        <v>32</v>
      </c>
      <c r="N23" t="s">
        <v>32</v>
      </c>
    </row>
    <row r="24" spans="1:14">
      <c r="A24" s="14">
        <v>40673</v>
      </c>
      <c r="B24">
        <v>1</v>
      </c>
      <c r="C24" t="s">
        <v>115</v>
      </c>
      <c r="D24">
        <v>1000</v>
      </c>
      <c r="E24">
        <v>39600</v>
      </c>
      <c r="F24">
        <v>39600</v>
      </c>
      <c r="G24">
        <v>100</v>
      </c>
      <c r="H24">
        <v>100</v>
      </c>
      <c r="I24">
        <v>0</v>
      </c>
      <c r="J24">
        <v>0</v>
      </c>
      <c r="K24" t="s">
        <v>32</v>
      </c>
      <c r="L24" t="s">
        <v>32</v>
      </c>
      <c r="M24" t="s">
        <v>32</v>
      </c>
      <c r="N24" t="s">
        <v>32</v>
      </c>
    </row>
    <row r="25" spans="1:14">
      <c r="A25" s="14">
        <v>40673</v>
      </c>
      <c r="B25">
        <v>1</v>
      </c>
      <c r="C25" t="s">
        <v>115</v>
      </c>
      <c r="D25">
        <v>1000</v>
      </c>
      <c r="E25">
        <v>39000</v>
      </c>
      <c r="F25">
        <v>38400</v>
      </c>
      <c r="G25">
        <v>98.4375</v>
      </c>
      <c r="H25">
        <v>98.4375</v>
      </c>
      <c r="I25">
        <v>0</v>
      </c>
      <c r="J25">
        <v>1.5625</v>
      </c>
      <c r="K25" t="s">
        <v>32</v>
      </c>
      <c r="L25" t="s">
        <v>32</v>
      </c>
      <c r="M25" t="s">
        <v>32</v>
      </c>
      <c r="N25" t="s">
        <v>32</v>
      </c>
    </row>
    <row r="26" spans="1:14">
      <c r="A26" s="14">
        <v>40673</v>
      </c>
      <c r="B26">
        <v>1</v>
      </c>
      <c r="C26" t="s">
        <v>118</v>
      </c>
      <c r="D26">
        <v>1000</v>
      </c>
      <c r="E26">
        <v>56400</v>
      </c>
      <c r="F26">
        <v>56400</v>
      </c>
      <c r="G26">
        <v>100</v>
      </c>
      <c r="H26">
        <v>100</v>
      </c>
      <c r="I26">
        <v>0</v>
      </c>
      <c r="J26">
        <v>0</v>
      </c>
      <c r="K26" t="s">
        <v>32</v>
      </c>
      <c r="L26" t="s">
        <v>32</v>
      </c>
      <c r="M26" t="s">
        <v>32</v>
      </c>
      <c r="N26" t="s">
        <v>32</v>
      </c>
    </row>
    <row r="27" spans="1:14">
      <c r="A27" s="14">
        <v>40673</v>
      </c>
      <c r="B27">
        <v>1</v>
      </c>
      <c r="C27" t="s">
        <v>118</v>
      </c>
      <c r="D27">
        <v>1000</v>
      </c>
      <c r="E27">
        <v>57600</v>
      </c>
      <c r="F27">
        <v>57000</v>
      </c>
      <c r="G27">
        <v>98.958333330000002</v>
      </c>
      <c r="H27">
        <v>98.958333330000002</v>
      </c>
      <c r="I27">
        <v>0</v>
      </c>
      <c r="J27">
        <v>1.0416666670000001</v>
      </c>
      <c r="K27" t="s">
        <v>32</v>
      </c>
      <c r="L27" t="s">
        <v>32</v>
      </c>
      <c r="M27" t="s">
        <v>32</v>
      </c>
      <c r="N27" t="s">
        <v>32</v>
      </c>
    </row>
    <row r="28" spans="1:14">
      <c r="A28" s="14">
        <v>40673</v>
      </c>
      <c r="B28">
        <v>1</v>
      </c>
      <c r="C28" t="s">
        <v>118</v>
      </c>
      <c r="D28">
        <v>1000</v>
      </c>
      <c r="E28">
        <v>57000</v>
      </c>
      <c r="F28">
        <v>56700</v>
      </c>
      <c r="G28">
        <v>99.479166669999998</v>
      </c>
      <c r="H28">
        <v>99.479166669999998</v>
      </c>
      <c r="I28">
        <v>0</v>
      </c>
      <c r="J28">
        <v>0.52083333300000001</v>
      </c>
      <c r="K28" t="s">
        <v>32</v>
      </c>
      <c r="L28" t="s">
        <v>32</v>
      </c>
      <c r="M28" t="s">
        <v>32</v>
      </c>
      <c r="N28" t="s">
        <v>32</v>
      </c>
    </row>
    <row r="29" spans="1:14">
      <c r="A29" s="14">
        <v>40673</v>
      </c>
      <c r="B29">
        <v>1</v>
      </c>
      <c r="C29" t="s">
        <v>137</v>
      </c>
      <c r="D29">
        <v>1000</v>
      </c>
      <c r="E29">
        <v>36600</v>
      </c>
      <c r="F29">
        <v>36000</v>
      </c>
      <c r="G29">
        <v>98.360655739999999</v>
      </c>
      <c r="H29">
        <v>96.721311479999997</v>
      </c>
      <c r="I29">
        <v>1.6393442620000001</v>
      </c>
      <c r="J29">
        <v>1.6393442620000001</v>
      </c>
      <c r="K29" t="s">
        <v>32</v>
      </c>
      <c r="L29" t="s">
        <v>32</v>
      </c>
      <c r="M29" t="s">
        <v>32</v>
      </c>
      <c r="N29" t="s">
        <v>32</v>
      </c>
    </row>
    <row r="30" spans="1:14">
      <c r="A30" s="14">
        <v>40673</v>
      </c>
      <c r="B30">
        <v>1</v>
      </c>
      <c r="C30" t="s">
        <v>137</v>
      </c>
      <c r="D30">
        <v>1000</v>
      </c>
      <c r="E30">
        <v>34800</v>
      </c>
      <c r="F30">
        <v>34200</v>
      </c>
      <c r="G30">
        <v>98.275862070000002</v>
      </c>
      <c r="H30">
        <v>98.275862070000002</v>
      </c>
      <c r="I30">
        <v>0</v>
      </c>
      <c r="J30">
        <v>1.724137931</v>
      </c>
      <c r="K30" t="s">
        <v>32</v>
      </c>
      <c r="L30" t="s">
        <v>32</v>
      </c>
      <c r="M30" t="s">
        <v>32</v>
      </c>
      <c r="N30" t="s">
        <v>32</v>
      </c>
    </row>
    <row r="31" spans="1:14">
      <c r="A31" s="14">
        <v>40673</v>
      </c>
      <c r="B31">
        <v>1</v>
      </c>
      <c r="C31" t="s">
        <v>137</v>
      </c>
      <c r="D31">
        <v>1000</v>
      </c>
      <c r="E31">
        <v>35700</v>
      </c>
      <c r="F31">
        <v>35100</v>
      </c>
      <c r="G31">
        <v>98.318258900000004</v>
      </c>
      <c r="H31">
        <v>97.498586770000003</v>
      </c>
      <c r="I31">
        <v>0.81967213100000003</v>
      </c>
      <c r="J31">
        <v>1.681741097</v>
      </c>
      <c r="K31" t="s">
        <v>32</v>
      </c>
      <c r="L31" t="s">
        <v>32</v>
      </c>
      <c r="M31" t="s">
        <v>32</v>
      </c>
      <c r="N31" t="s">
        <v>32</v>
      </c>
    </row>
    <row r="32" spans="1:14">
      <c r="A32" s="14">
        <v>40673</v>
      </c>
      <c r="B32">
        <v>1</v>
      </c>
      <c r="C32" t="s">
        <v>151</v>
      </c>
      <c r="D32">
        <v>1000</v>
      </c>
      <c r="E32">
        <v>78600</v>
      </c>
      <c r="F32">
        <v>77400</v>
      </c>
      <c r="G32">
        <v>98.473282440000006</v>
      </c>
      <c r="H32">
        <v>98.473282440000006</v>
      </c>
      <c r="I32">
        <v>0</v>
      </c>
      <c r="J32">
        <v>1.526717557</v>
      </c>
      <c r="K32" t="s">
        <v>32</v>
      </c>
      <c r="L32" t="s">
        <v>32</v>
      </c>
      <c r="M32" t="s">
        <v>32</v>
      </c>
      <c r="N32" t="s">
        <v>32</v>
      </c>
    </row>
    <row r="33" spans="1:14">
      <c r="A33" s="14">
        <v>40673</v>
      </c>
      <c r="B33">
        <v>1</v>
      </c>
      <c r="C33" t="s">
        <v>151</v>
      </c>
      <c r="D33">
        <v>1000</v>
      </c>
      <c r="E33">
        <v>52800</v>
      </c>
      <c r="F33">
        <v>52800</v>
      </c>
      <c r="G33">
        <v>100</v>
      </c>
      <c r="H33">
        <v>98.863636360000001</v>
      </c>
      <c r="I33">
        <v>1.136363636</v>
      </c>
      <c r="J33">
        <v>0</v>
      </c>
      <c r="K33" t="s">
        <v>32</v>
      </c>
      <c r="L33" t="s">
        <v>32</v>
      </c>
      <c r="M33" t="s">
        <v>32</v>
      </c>
      <c r="N33" t="s">
        <v>32</v>
      </c>
    </row>
    <row r="34" spans="1:14">
      <c r="A34" s="14">
        <v>40673</v>
      </c>
      <c r="B34">
        <v>1</v>
      </c>
      <c r="C34" t="s">
        <v>151</v>
      </c>
      <c r="D34">
        <v>1000</v>
      </c>
      <c r="E34">
        <v>65700</v>
      </c>
      <c r="F34">
        <v>65100</v>
      </c>
      <c r="G34">
        <v>99.236641219999996</v>
      </c>
      <c r="H34">
        <v>98.668459400000003</v>
      </c>
      <c r="I34">
        <v>0.56818181800000001</v>
      </c>
      <c r="J34">
        <v>0.76335877900000004</v>
      </c>
      <c r="K34" t="s">
        <v>32</v>
      </c>
      <c r="L34" t="s">
        <v>32</v>
      </c>
      <c r="M34" t="s">
        <v>32</v>
      </c>
      <c r="N34" t="s">
        <v>32</v>
      </c>
    </row>
    <row r="35" spans="1:14">
      <c r="A35" s="14">
        <v>40673</v>
      </c>
      <c r="B35">
        <v>1</v>
      </c>
      <c r="C35" t="s">
        <v>148</v>
      </c>
      <c r="D35">
        <v>1000</v>
      </c>
      <c r="E35">
        <v>69600</v>
      </c>
      <c r="F35">
        <v>68400</v>
      </c>
      <c r="G35">
        <v>98.275862070000002</v>
      </c>
      <c r="H35">
        <v>98.275862070000002</v>
      </c>
      <c r="I35">
        <v>0</v>
      </c>
      <c r="J35">
        <v>1.724137931</v>
      </c>
      <c r="K35" t="s">
        <v>32</v>
      </c>
      <c r="L35" t="s">
        <v>32</v>
      </c>
      <c r="M35" t="s">
        <v>32</v>
      </c>
      <c r="N35" t="s">
        <v>32</v>
      </c>
    </row>
    <row r="36" spans="1:14">
      <c r="A36" s="14">
        <v>40673</v>
      </c>
      <c r="B36">
        <v>1</v>
      </c>
      <c r="C36" t="s">
        <v>148</v>
      </c>
      <c r="D36">
        <v>1000</v>
      </c>
      <c r="E36">
        <v>60600</v>
      </c>
      <c r="F36">
        <v>59400</v>
      </c>
      <c r="G36">
        <v>98.019801979999997</v>
      </c>
      <c r="H36">
        <v>97.029702970000002</v>
      </c>
      <c r="I36">
        <v>0.99009901</v>
      </c>
      <c r="J36">
        <v>1.98019802</v>
      </c>
      <c r="K36" t="s">
        <v>32</v>
      </c>
      <c r="L36" t="s">
        <v>32</v>
      </c>
      <c r="M36" t="s">
        <v>32</v>
      </c>
      <c r="N36" t="s">
        <v>32</v>
      </c>
    </row>
    <row r="37" spans="1:14">
      <c r="A37" s="14">
        <v>40673</v>
      </c>
      <c r="B37">
        <v>1</v>
      </c>
      <c r="C37" t="s">
        <v>148</v>
      </c>
      <c r="D37">
        <v>1000</v>
      </c>
      <c r="E37">
        <v>65100</v>
      </c>
      <c r="F37">
        <v>63900</v>
      </c>
      <c r="G37">
        <v>98.147832019999996</v>
      </c>
      <c r="H37">
        <v>97.652782520000002</v>
      </c>
      <c r="I37">
        <v>0.495049505</v>
      </c>
      <c r="J37">
        <v>1.852167975</v>
      </c>
      <c r="K37" t="s">
        <v>32</v>
      </c>
      <c r="L37" t="s">
        <v>32</v>
      </c>
      <c r="M37" t="s">
        <v>32</v>
      </c>
      <c r="N37" t="s">
        <v>32</v>
      </c>
    </row>
    <row r="38" spans="1:14">
      <c r="A38" s="14">
        <v>40673</v>
      </c>
      <c r="B38">
        <v>1</v>
      </c>
      <c r="C38" t="s">
        <v>112</v>
      </c>
      <c r="D38">
        <v>280</v>
      </c>
      <c r="E38">
        <v>53400</v>
      </c>
      <c r="F38">
        <v>52200</v>
      </c>
      <c r="G38">
        <v>97.752808990000005</v>
      </c>
      <c r="H38">
        <v>93.258426970000002</v>
      </c>
      <c r="I38">
        <v>4.4943820219999999</v>
      </c>
      <c r="J38">
        <v>2.247191011</v>
      </c>
      <c r="K38" t="s">
        <v>32</v>
      </c>
      <c r="L38" t="s">
        <v>32</v>
      </c>
      <c r="M38" t="s">
        <v>32</v>
      </c>
      <c r="N38" t="s">
        <v>32</v>
      </c>
    </row>
    <row r="39" spans="1:14">
      <c r="A39" s="14">
        <v>40673</v>
      </c>
      <c r="B39">
        <v>1</v>
      </c>
      <c r="C39" t="s">
        <v>112</v>
      </c>
      <c r="D39">
        <v>280</v>
      </c>
      <c r="E39">
        <v>36000</v>
      </c>
      <c r="F39">
        <v>34800</v>
      </c>
      <c r="G39">
        <v>96.666666669999998</v>
      </c>
      <c r="H39">
        <v>91.666666669999998</v>
      </c>
      <c r="I39">
        <v>5</v>
      </c>
      <c r="J39">
        <v>3.3333333330000001</v>
      </c>
      <c r="K39" t="s">
        <v>32</v>
      </c>
      <c r="L39" t="s">
        <v>32</v>
      </c>
      <c r="M39" t="s">
        <v>32</v>
      </c>
      <c r="N39" t="s">
        <v>32</v>
      </c>
    </row>
    <row r="40" spans="1:14">
      <c r="A40" s="14">
        <v>40673</v>
      </c>
      <c r="B40">
        <v>1</v>
      </c>
      <c r="C40" t="s">
        <v>112</v>
      </c>
      <c r="D40">
        <v>280</v>
      </c>
      <c r="E40">
        <v>44700</v>
      </c>
      <c r="F40">
        <v>43500</v>
      </c>
      <c r="G40">
        <v>97.209737829999995</v>
      </c>
      <c r="H40">
        <v>92.46254682</v>
      </c>
      <c r="I40">
        <v>4.747191011</v>
      </c>
      <c r="J40">
        <v>2.7902621719999998</v>
      </c>
      <c r="K40" t="s">
        <v>32</v>
      </c>
      <c r="L40" t="s">
        <v>32</v>
      </c>
      <c r="M40" t="s">
        <v>32</v>
      </c>
      <c r="N40" t="s">
        <v>32</v>
      </c>
    </row>
    <row r="41" spans="1:14">
      <c r="A41" s="14">
        <v>40673</v>
      </c>
      <c r="B41">
        <v>1</v>
      </c>
      <c r="C41" t="s">
        <v>116</v>
      </c>
      <c r="D41">
        <v>280</v>
      </c>
      <c r="E41">
        <v>53400</v>
      </c>
      <c r="F41">
        <v>52200</v>
      </c>
      <c r="G41">
        <v>97.752808990000005</v>
      </c>
      <c r="H41">
        <v>96.629213480000004</v>
      </c>
      <c r="I41">
        <v>1.123595506</v>
      </c>
      <c r="J41">
        <v>2.247191011</v>
      </c>
      <c r="K41" t="s">
        <v>32</v>
      </c>
      <c r="L41" t="s">
        <v>32</v>
      </c>
      <c r="M41" t="s">
        <v>32</v>
      </c>
      <c r="N41" t="s">
        <v>32</v>
      </c>
    </row>
    <row r="42" spans="1:14">
      <c r="A42" s="14">
        <v>40673</v>
      </c>
      <c r="B42">
        <v>1</v>
      </c>
      <c r="C42" t="s">
        <v>116</v>
      </c>
      <c r="D42">
        <v>280</v>
      </c>
      <c r="E42">
        <v>64800</v>
      </c>
      <c r="F42">
        <v>61800</v>
      </c>
      <c r="G42">
        <v>95.370370370000003</v>
      </c>
      <c r="H42">
        <v>95.370370370000003</v>
      </c>
      <c r="I42">
        <v>0</v>
      </c>
      <c r="J42">
        <v>4.6296296300000002</v>
      </c>
      <c r="K42" t="s">
        <v>32</v>
      </c>
      <c r="L42" t="s">
        <v>32</v>
      </c>
      <c r="M42" t="s">
        <v>32</v>
      </c>
      <c r="N42" t="s">
        <v>32</v>
      </c>
    </row>
    <row r="43" spans="1:14">
      <c r="A43" s="14">
        <v>40673</v>
      </c>
      <c r="B43">
        <v>1</v>
      </c>
      <c r="C43" t="s">
        <v>116</v>
      </c>
      <c r="D43">
        <v>280</v>
      </c>
      <c r="E43">
        <v>59100</v>
      </c>
      <c r="F43">
        <v>57000</v>
      </c>
      <c r="G43">
        <v>96.561589679999997</v>
      </c>
      <c r="H43">
        <v>95.999791930000001</v>
      </c>
      <c r="I43">
        <v>0.56179775300000001</v>
      </c>
      <c r="J43">
        <v>3.43841032</v>
      </c>
      <c r="K43" t="s">
        <v>32</v>
      </c>
      <c r="L43" t="s">
        <v>32</v>
      </c>
      <c r="M43" t="s">
        <v>32</v>
      </c>
      <c r="N43" t="s">
        <v>32</v>
      </c>
    </row>
    <row r="44" spans="1:14">
      <c r="A44" s="14">
        <v>40673</v>
      </c>
      <c r="B44">
        <v>1</v>
      </c>
      <c r="C44" t="s">
        <v>119</v>
      </c>
      <c r="D44">
        <v>280</v>
      </c>
      <c r="E44">
        <v>62400</v>
      </c>
      <c r="F44">
        <v>61800</v>
      </c>
      <c r="G44">
        <v>99.03846154</v>
      </c>
      <c r="H44">
        <v>98.07692308</v>
      </c>
      <c r="I44">
        <v>0.96153846200000004</v>
      </c>
      <c r="J44">
        <v>0.96153846200000004</v>
      </c>
      <c r="K44" t="s">
        <v>32</v>
      </c>
      <c r="L44" t="s">
        <v>32</v>
      </c>
      <c r="M44" t="s">
        <v>32</v>
      </c>
      <c r="N44" t="s">
        <v>32</v>
      </c>
    </row>
    <row r="45" spans="1:14">
      <c r="A45" s="14">
        <v>40673</v>
      </c>
      <c r="B45">
        <v>1</v>
      </c>
      <c r="C45" t="s">
        <v>119</v>
      </c>
      <c r="D45">
        <v>280</v>
      </c>
      <c r="E45">
        <v>51600</v>
      </c>
      <c r="F45">
        <v>51000</v>
      </c>
      <c r="G45">
        <v>98.837209299999998</v>
      </c>
      <c r="H45">
        <v>98.837209299999998</v>
      </c>
      <c r="I45">
        <v>0</v>
      </c>
      <c r="J45">
        <v>1.162790698</v>
      </c>
      <c r="K45" t="s">
        <v>32</v>
      </c>
      <c r="L45" t="s">
        <v>32</v>
      </c>
      <c r="M45" t="s">
        <v>32</v>
      </c>
      <c r="N45" t="s">
        <v>32</v>
      </c>
    </row>
    <row r="46" spans="1:14">
      <c r="A46" s="14">
        <v>40673</v>
      </c>
      <c r="B46">
        <v>1</v>
      </c>
      <c r="C46" t="s">
        <v>119</v>
      </c>
      <c r="D46">
        <v>280</v>
      </c>
      <c r="E46">
        <v>57000</v>
      </c>
      <c r="F46">
        <v>56400</v>
      </c>
      <c r="G46">
        <v>98.937835419999999</v>
      </c>
      <c r="H46">
        <v>98.457066190000006</v>
      </c>
      <c r="I46">
        <v>0.48076923100000002</v>
      </c>
      <c r="J46">
        <v>1.0621645799999999</v>
      </c>
      <c r="K46" t="s">
        <v>32</v>
      </c>
      <c r="L46" t="s">
        <v>32</v>
      </c>
      <c r="M46" t="s">
        <v>32</v>
      </c>
      <c r="N46" t="s">
        <v>32</v>
      </c>
    </row>
    <row r="47" spans="1:14">
      <c r="A47" s="14">
        <v>40673</v>
      </c>
      <c r="B47">
        <v>1</v>
      </c>
      <c r="C47" t="s">
        <v>141</v>
      </c>
      <c r="D47">
        <v>280</v>
      </c>
      <c r="E47">
        <v>47400</v>
      </c>
      <c r="F47">
        <v>47400</v>
      </c>
      <c r="G47">
        <v>100</v>
      </c>
      <c r="H47">
        <v>100</v>
      </c>
      <c r="I47">
        <v>0</v>
      </c>
      <c r="J47">
        <v>0</v>
      </c>
      <c r="K47" t="s">
        <v>32</v>
      </c>
      <c r="L47" t="s">
        <v>32</v>
      </c>
      <c r="M47" t="s">
        <v>32</v>
      </c>
      <c r="N47" t="s">
        <v>32</v>
      </c>
    </row>
    <row r="48" spans="1:14">
      <c r="A48" s="14">
        <v>40673</v>
      </c>
      <c r="B48">
        <v>1</v>
      </c>
      <c r="C48" t="s">
        <v>141</v>
      </c>
      <c r="D48">
        <v>280</v>
      </c>
      <c r="E48">
        <v>33000</v>
      </c>
      <c r="F48">
        <v>32400</v>
      </c>
      <c r="G48">
        <v>98.181818179999993</v>
      </c>
      <c r="H48">
        <v>96.363636360000001</v>
      </c>
      <c r="I48">
        <v>1.818181818</v>
      </c>
      <c r="J48">
        <v>1.818181818</v>
      </c>
      <c r="K48" t="s">
        <v>32</v>
      </c>
      <c r="L48" t="s">
        <v>32</v>
      </c>
      <c r="M48" t="s">
        <v>32</v>
      </c>
      <c r="N48" t="s">
        <v>32</v>
      </c>
    </row>
    <row r="49" spans="1:14">
      <c r="A49" s="14">
        <v>40673</v>
      </c>
      <c r="B49">
        <v>1</v>
      </c>
      <c r="C49" t="s">
        <v>141</v>
      </c>
      <c r="D49">
        <v>280</v>
      </c>
      <c r="E49">
        <v>40200</v>
      </c>
      <c r="F49">
        <v>39900</v>
      </c>
      <c r="G49">
        <v>99.090909089999997</v>
      </c>
      <c r="H49">
        <v>98.181818179999993</v>
      </c>
      <c r="I49">
        <v>0.909090909</v>
      </c>
      <c r="J49">
        <v>0.909090909</v>
      </c>
      <c r="K49" t="s">
        <v>32</v>
      </c>
      <c r="L49" t="s">
        <v>32</v>
      </c>
      <c r="M49" t="s">
        <v>32</v>
      </c>
      <c r="N49" t="s">
        <v>32</v>
      </c>
    </row>
    <row r="50" spans="1:14">
      <c r="A50" s="14">
        <v>40673</v>
      </c>
      <c r="B50">
        <v>1</v>
      </c>
      <c r="C50" t="s">
        <v>153</v>
      </c>
      <c r="D50">
        <v>280</v>
      </c>
      <c r="E50">
        <v>50400</v>
      </c>
      <c r="F50">
        <v>50400</v>
      </c>
      <c r="G50">
        <v>100</v>
      </c>
      <c r="H50">
        <v>100</v>
      </c>
      <c r="I50">
        <v>0</v>
      </c>
      <c r="J50">
        <v>0</v>
      </c>
      <c r="K50" t="s">
        <v>32</v>
      </c>
      <c r="L50" t="s">
        <v>32</v>
      </c>
      <c r="M50" t="s">
        <v>32</v>
      </c>
      <c r="N50" t="s">
        <v>32</v>
      </c>
    </row>
    <row r="51" spans="1:14">
      <c r="A51" s="14">
        <v>40673</v>
      </c>
      <c r="B51">
        <v>1</v>
      </c>
      <c r="C51" t="s">
        <v>153</v>
      </c>
      <c r="D51">
        <v>280</v>
      </c>
      <c r="E51">
        <v>57000</v>
      </c>
      <c r="F51">
        <v>57000</v>
      </c>
      <c r="G51">
        <v>100</v>
      </c>
      <c r="H51">
        <v>100</v>
      </c>
      <c r="I51">
        <v>0</v>
      </c>
      <c r="J51">
        <v>0</v>
      </c>
      <c r="K51" t="s">
        <v>32</v>
      </c>
      <c r="L51" t="s">
        <v>32</v>
      </c>
      <c r="M51" t="s">
        <v>32</v>
      </c>
      <c r="N51" t="s">
        <v>32</v>
      </c>
    </row>
    <row r="52" spans="1:14">
      <c r="A52" s="14">
        <v>40673</v>
      </c>
      <c r="B52">
        <v>1</v>
      </c>
      <c r="C52" t="s">
        <v>153</v>
      </c>
      <c r="D52">
        <v>280</v>
      </c>
      <c r="E52">
        <v>50400</v>
      </c>
      <c r="F52">
        <v>50400</v>
      </c>
      <c r="G52">
        <v>100</v>
      </c>
      <c r="H52">
        <v>100</v>
      </c>
      <c r="I52">
        <v>0</v>
      </c>
      <c r="J52">
        <v>0</v>
      </c>
      <c r="K52" t="s">
        <v>32</v>
      </c>
      <c r="L52" t="s">
        <v>32</v>
      </c>
      <c r="M52" t="s">
        <v>32</v>
      </c>
      <c r="N52" t="s">
        <v>32</v>
      </c>
    </row>
    <row r="53" spans="1:14">
      <c r="A53" s="14">
        <v>40673</v>
      </c>
      <c r="B53">
        <v>1</v>
      </c>
      <c r="C53" t="s">
        <v>149</v>
      </c>
      <c r="D53">
        <v>280</v>
      </c>
      <c r="E53">
        <v>49800</v>
      </c>
      <c r="F53">
        <v>48000</v>
      </c>
      <c r="G53">
        <v>96.385542169999994</v>
      </c>
      <c r="H53">
        <v>95.180722889999998</v>
      </c>
      <c r="I53">
        <v>1.2048192769999999</v>
      </c>
      <c r="J53">
        <v>3.6144578310000002</v>
      </c>
      <c r="K53" t="s">
        <v>32</v>
      </c>
      <c r="L53" t="s">
        <v>32</v>
      </c>
      <c r="M53" t="s">
        <v>32</v>
      </c>
      <c r="N53" t="s">
        <v>32</v>
      </c>
    </row>
    <row r="54" spans="1:14">
      <c r="A54" s="14">
        <v>40673</v>
      </c>
      <c r="B54">
        <v>1</v>
      </c>
      <c r="C54" t="s">
        <v>149</v>
      </c>
      <c r="D54">
        <v>280</v>
      </c>
      <c r="E54">
        <v>48600</v>
      </c>
      <c r="F54">
        <v>48000</v>
      </c>
      <c r="G54">
        <v>98.765432099999998</v>
      </c>
      <c r="H54">
        <v>97.530864199999996</v>
      </c>
      <c r="I54">
        <v>1.2345679009999999</v>
      </c>
      <c r="J54">
        <v>1.2345679009999999</v>
      </c>
      <c r="K54" t="s">
        <v>32</v>
      </c>
      <c r="L54" t="s">
        <v>32</v>
      </c>
      <c r="M54" t="s">
        <v>32</v>
      </c>
      <c r="N54" t="s">
        <v>32</v>
      </c>
    </row>
    <row r="55" spans="1:14">
      <c r="A55" s="14">
        <v>40673</v>
      </c>
      <c r="B55">
        <v>1</v>
      </c>
      <c r="C55" t="s">
        <v>149</v>
      </c>
      <c r="D55">
        <v>280</v>
      </c>
      <c r="E55">
        <v>49800</v>
      </c>
      <c r="F55">
        <v>48000</v>
      </c>
      <c r="G55">
        <v>96.385542169999994</v>
      </c>
      <c r="H55">
        <v>95.180722889999998</v>
      </c>
      <c r="I55">
        <v>1.2048192769999999</v>
      </c>
      <c r="J55">
        <v>3.6144578310000002</v>
      </c>
      <c r="K55" t="s">
        <v>32</v>
      </c>
      <c r="L55" t="s">
        <v>32</v>
      </c>
      <c r="M55" t="s">
        <v>32</v>
      </c>
      <c r="N55" t="s">
        <v>32</v>
      </c>
    </row>
    <row r="56" spans="1:14">
      <c r="A56" s="14">
        <v>40673</v>
      </c>
      <c r="B56">
        <v>1</v>
      </c>
      <c r="C56" t="s">
        <v>113</v>
      </c>
      <c r="D56">
        <v>400</v>
      </c>
      <c r="E56">
        <v>49800</v>
      </c>
      <c r="F56">
        <v>49800</v>
      </c>
      <c r="G56">
        <v>100</v>
      </c>
      <c r="H56">
        <v>98.795180720000005</v>
      </c>
      <c r="I56">
        <v>1.2048192769999999</v>
      </c>
      <c r="J56">
        <v>0</v>
      </c>
      <c r="K56" t="s">
        <v>32</v>
      </c>
      <c r="L56" t="s">
        <v>32</v>
      </c>
      <c r="M56" t="s">
        <v>32</v>
      </c>
      <c r="N56" t="s">
        <v>32</v>
      </c>
    </row>
    <row r="57" spans="1:14">
      <c r="A57" s="14">
        <v>40673</v>
      </c>
      <c r="B57">
        <v>1</v>
      </c>
      <c r="C57" t="s">
        <v>113</v>
      </c>
      <c r="D57">
        <v>400</v>
      </c>
      <c r="E57">
        <v>52200</v>
      </c>
      <c r="F57">
        <v>51600</v>
      </c>
      <c r="G57">
        <v>98.850574710000004</v>
      </c>
      <c r="H57">
        <v>98.850574710000004</v>
      </c>
      <c r="I57">
        <v>0</v>
      </c>
      <c r="J57">
        <v>1.1494252869999999</v>
      </c>
      <c r="K57" t="s">
        <v>32</v>
      </c>
      <c r="L57" t="s">
        <v>32</v>
      </c>
      <c r="M57" t="s">
        <v>32</v>
      </c>
      <c r="N57" t="s">
        <v>32</v>
      </c>
    </row>
    <row r="58" spans="1:14">
      <c r="A58" s="14">
        <v>40673</v>
      </c>
      <c r="B58">
        <v>1</v>
      </c>
      <c r="C58" t="s">
        <v>113</v>
      </c>
      <c r="D58">
        <v>400</v>
      </c>
      <c r="E58">
        <v>51000</v>
      </c>
      <c r="F58">
        <v>50700</v>
      </c>
      <c r="G58">
        <v>99.425287359999999</v>
      </c>
      <c r="H58">
        <v>98.822877719999994</v>
      </c>
      <c r="I58">
        <v>0.602409639</v>
      </c>
      <c r="J58">
        <v>0.57471264399999999</v>
      </c>
      <c r="K58" t="s">
        <v>32</v>
      </c>
      <c r="L58" t="s">
        <v>32</v>
      </c>
      <c r="M58" t="s">
        <v>32</v>
      </c>
      <c r="N58" t="s">
        <v>32</v>
      </c>
    </row>
    <row r="59" spans="1:14">
      <c r="A59" s="14">
        <v>40673</v>
      </c>
      <c r="B59">
        <v>1</v>
      </c>
      <c r="C59" t="s">
        <v>117</v>
      </c>
      <c r="D59">
        <v>400</v>
      </c>
      <c r="E59">
        <v>37200</v>
      </c>
      <c r="F59">
        <v>37200</v>
      </c>
      <c r="G59">
        <v>100</v>
      </c>
      <c r="H59">
        <v>95.161290320000006</v>
      </c>
      <c r="I59">
        <v>4.8387096769999998</v>
      </c>
      <c r="J59">
        <v>0</v>
      </c>
      <c r="K59" t="s">
        <v>32</v>
      </c>
      <c r="L59" t="s">
        <v>32</v>
      </c>
      <c r="M59" t="s">
        <v>32</v>
      </c>
      <c r="N59" t="s">
        <v>32</v>
      </c>
    </row>
    <row r="60" spans="1:14">
      <c r="A60" s="14">
        <v>40673</v>
      </c>
      <c r="B60">
        <v>1</v>
      </c>
      <c r="C60" t="s">
        <v>117</v>
      </c>
      <c r="D60">
        <v>400</v>
      </c>
      <c r="E60">
        <v>35400</v>
      </c>
      <c r="F60">
        <v>34200</v>
      </c>
      <c r="G60">
        <v>96.610169490000004</v>
      </c>
      <c r="H60">
        <v>96.610169490000004</v>
      </c>
      <c r="I60">
        <v>0</v>
      </c>
      <c r="J60">
        <v>3.3898305080000002</v>
      </c>
      <c r="K60" t="s">
        <v>32</v>
      </c>
      <c r="L60" t="s">
        <v>32</v>
      </c>
      <c r="M60" t="s">
        <v>32</v>
      </c>
      <c r="N60" t="s">
        <v>32</v>
      </c>
    </row>
    <row r="61" spans="1:14">
      <c r="A61" s="14">
        <v>40673</v>
      </c>
      <c r="B61">
        <v>1</v>
      </c>
      <c r="C61" t="s">
        <v>117</v>
      </c>
      <c r="D61">
        <v>400</v>
      </c>
      <c r="E61">
        <v>36300</v>
      </c>
      <c r="F61">
        <v>35700</v>
      </c>
      <c r="G61">
        <v>98.305084750000006</v>
      </c>
      <c r="H61">
        <v>95.885729909999995</v>
      </c>
      <c r="I61">
        <v>2.4193548389999999</v>
      </c>
      <c r="J61">
        <v>1.6949152540000001</v>
      </c>
      <c r="K61" t="s">
        <v>32</v>
      </c>
      <c r="L61" t="s">
        <v>32</v>
      </c>
      <c r="M61" t="s">
        <v>32</v>
      </c>
      <c r="N61" t="s">
        <v>32</v>
      </c>
    </row>
    <row r="62" spans="1:14">
      <c r="A62" s="14">
        <v>40673</v>
      </c>
      <c r="B62">
        <v>1</v>
      </c>
      <c r="C62" t="s">
        <v>121</v>
      </c>
      <c r="D62">
        <v>400</v>
      </c>
      <c r="E62">
        <v>68400</v>
      </c>
      <c r="F62">
        <v>68400</v>
      </c>
      <c r="G62">
        <v>100</v>
      </c>
      <c r="H62">
        <v>100</v>
      </c>
      <c r="I62">
        <v>0</v>
      </c>
      <c r="J62">
        <v>0</v>
      </c>
      <c r="K62" t="s">
        <v>32</v>
      </c>
      <c r="L62" t="s">
        <v>32</v>
      </c>
      <c r="M62" t="s">
        <v>32</v>
      </c>
      <c r="N62" t="s">
        <v>32</v>
      </c>
    </row>
    <row r="63" spans="1:14">
      <c r="A63" s="14">
        <v>40673</v>
      </c>
      <c r="B63">
        <v>1</v>
      </c>
      <c r="C63" t="s">
        <v>121</v>
      </c>
      <c r="D63">
        <v>400</v>
      </c>
      <c r="E63">
        <v>58200</v>
      </c>
      <c r="F63">
        <v>58200</v>
      </c>
      <c r="G63">
        <v>100</v>
      </c>
      <c r="H63">
        <v>100</v>
      </c>
      <c r="I63">
        <v>0</v>
      </c>
      <c r="J63">
        <v>0</v>
      </c>
      <c r="K63" t="s">
        <v>32</v>
      </c>
      <c r="L63" t="s">
        <v>32</v>
      </c>
      <c r="M63" t="s">
        <v>32</v>
      </c>
      <c r="N63" t="s">
        <v>32</v>
      </c>
    </row>
    <row r="64" spans="1:14">
      <c r="A64" s="14">
        <v>40673</v>
      </c>
      <c r="B64">
        <v>1</v>
      </c>
      <c r="C64" t="s">
        <v>121</v>
      </c>
      <c r="D64">
        <v>400</v>
      </c>
      <c r="E64">
        <v>63300</v>
      </c>
      <c r="F64">
        <v>63300</v>
      </c>
      <c r="G64">
        <v>100</v>
      </c>
      <c r="H64">
        <v>100</v>
      </c>
      <c r="I64">
        <v>0</v>
      </c>
      <c r="J64">
        <v>0</v>
      </c>
      <c r="K64" t="s">
        <v>32</v>
      </c>
      <c r="L64" t="s">
        <v>32</v>
      </c>
      <c r="M64" t="s">
        <v>32</v>
      </c>
      <c r="N64" t="s">
        <v>32</v>
      </c>
    </row>
    <row r="65" spans="1:14">
      <c r="A65" s="14">
        <v>40673</v>
      </c>
      <c r="B65">
        <v>1</v>
      </c>
      <c r="C65" t="s">
        <v>142</v>
      </c>
      <c r="D65">
        <v>400</v>
      </c>
      <c r="E65">
        <v>43800</v>
      </c>
      <c r="F65">
        <v>43800</v>
      </c>
      <c r="G65">
        <v>100</v>
      </c>
      <c r="H65">
        <v>100</v>
      </c>
      <c r="I65">
        <v>0</v>
      </c>
      <c r="J65">
        <v>0</v>
      </c>
      <c r="K65" t="s">
        <v>32</v>
      </c>
      <c r="L65" t="s">
        <v>32</v>
      </c>
      <c r="M65" t="s">
        <v>32</v>
      </c>
      <c r="N65" t="s">
        <v>32</v>
      </c>
    </row>
    <row r="66" spans="1:14">
      <c r="A66" s="14">
        <v>40673</v>
      </c>
      <c r="B66">
        <v>1</v>
      </c>
      <c r="C66" t="s">
        <v>142</v>
      </c>
      <c r="D66">
        <v>400</v>
      </c>
      <c r="E66">
        <v>18600</v>
      </c>
      <c r="F66">
        <v>18600</v>
      </c>
      <c r="G66">
        <v>100</v>
      </c>
      <c r="H66">
        <v>100</v>
      </c>
      <c r="I66">
        <v>0</v>
      </c>
      <c r="J66">
        <v>0</v>
      </c>
      <c r="K66" t="s">
        <v>32</v>
      </c>
      <c r="L66" t="s">
        <v>32</v>
      </c>
      <c r="M66" t="s">
        <v>32</v>
      </c>
      <c r="N66" t="s">
        <v>32</v>
      </c>
    </row>
    <row r="67" spans="1:14">
      <c r="A67" s="14">
        <v>40673</v>
      </c>
      <c r="B67">
        <v>1</v>
      </c>
      <c r="C67" t="s">
        <v>142</v>
      </c>
      <c r="D67">
        <v>400</v>
      </c>
      <c r="E67">
        <v>31200</v>
      </c>
      <c r="F67">
        <v>31200</v>
      </c>
      <c r="G67">
        <v>100</v>
      </c>
      <c r="H67">
        <v>100</v>
      </c>
      <c r="I67">
        <v>0</v>
      </c>
      <c r="J67">
        <v>0</v>
      </c>
      <c r="K67" t="s">
        <v>32</v>
      </c>
      <c r="L67" t="s">
        <v>32</v>
      </c>
      <c r="M67" t="s">
        <v>32</v>
      </c>
      <c r="N67" t="s">
        <v>32</v>
      </c>
    </row>
    <row r="68" spans="1:14">
      <c r="A68" s="14">
        <v>40673</v>
      </c>
      <c r="B68">
        <v>1</v>
      </c>
      <c r="C68" t="s">
        <v>152</v>
      </c>
      <c r="D68">
        <v>400</v>
      </c>
      <c r="E68">
        <v>50400</v>
      </c>
      <c r="F68">
        <v>50400</v>
      </c>
      <c r="G68">
        <v>100</v>
      </c>
      <c r="H68">
        <v>100</v>
      </c>
      <c r="I68">
        <v>0</v>
      </c>
      <c r="J68">
        <v>0</v>
      </c>
      <c r="K68" t="s">
        <v>32</v>
      </c>
      <c r="L68" t="s">
        <v>32</v>
      </c>
      <c r="M68" t="s">
        <v>32</v>
      </c>
      <c r="N68" t="s">
        <v>32</v>
      </c>
    </row>
    <row r="69" spans="1:14">
      <c r="A69" s="14">
        <v>40673</v>
      </c>
      <c r="B69">
        <v>1</v>
      </c>
      <c r="C69" t="s">
        <v>152</v>
      </c>
      <c r="D69">
        <v>400</v>
      </c>
      <c r="E69">
        <v>55200</v>
      </c>
      <c r="F69">
        <v>55200</v>
      </c>
      <c r="G69">
        <v>100</v>
      </c>
      <c r="H69">
        <v>100</v>
      </c>
      <c r="I69">
        <v>0</v>
      </c>
      <c r="J69">
        <v>0</v>
      </c>
      <c r="K69" t="s">
        <v>32</v>
      </c>
      <c r="L69" t="s">
        <v>32</v>
      </c>
      <c r="M69" t="s">
        <v>32</v>
      </c>
      <c r="N69" t="s">
        <v>32</v>
      </c>
    </row>
    <row r="70" spans="1:14">
      <c r="A70" s="14">
        <v>40673</v>
      </c>
      <c r="B70">
        <v>1</v>
      </c>
      <c r="C70" t="s">
        <v>152</v>
      </c>
      <c r="D70">
        <v>400</v>
      </c>
      <c r="E70">
        <v>52800</v>
      </c>
      <c r="F70">
        <v>52800</v>
      </c>
      <c r="G70">
        <v>100</v>
      </c>
      <c r="H70">
        <v>100</v>
      </c>
      <c r="I70">
        <v>0</v>
      </c>
      <c r="J70">
        <v>0</v>
      </c>
      <c r="K70" t="s">
        <v>32</v>
      </c>
      <c r="L70" t="s">
        <v>32</v>
      </c>
      <c r="M70" t="s">
        <v>32</v>
      </c>
      <c r="N70" t="s">
        <v>32</v>
      </c>
    </row>
    <row r="71" spans="1:14">
      <c r="A71" s="14">
        <v>40673</v>
      </c>
      <c r="B71">
        <v>1</v>
      </c>
      <c r="C71" t="s">
        <v>150</v>
      </c>
      <c r="D71">
        <v>400</v>
      </c>
      <c r="E71">
        <v>44400</v>
      </c>
      <c r="F71">
        <v>43200</v>
      </c>
      <c r="G71">
        <v>97.297297299999997</v>
      </c>
      <c r="H71">
        <v>95.945945949999995</v>
      </c>
      <c r="I71">
        <v>1.3513513509999999</v>
      </c>
      <c r="J71">
        <v>2.7027027029999999</v>
      </c>
      <c r="K71" t="s">
        <v>32</v>
      </c>
      <c r="L71" t="s">
        <v>32</v>
      </c>
      <c r="M71" t="s">
        <v>32</v>
      </c>
      <c r="N71" t="s">
        <v>32</v>
      </c>
    </row>
    <row r="72" spans="1:14">
      <c r="A72" s="14">
        <v>40673</v>
      </c>
      <c r="B72">
        <v>1</v>
      </c>
      <c r="C72" t="s">
        <v>150</v>
      </c>
      <c r="D72">
        <v>400</v>
      </c>
      <c r="E72">
        <v>44400</v>
      </c>
      <c r="F72">
        <v>43800</v>
      </c>
      <c r="G72">
        <v>98.648648649999998</v>
      </c>
      <c r="H72">
        <v>98.648648649999998</v>
      </c>
      <c r="I72">
        <v>0</v>
      </c>
      <c r="J72">
        <v>1.3513513509999999</v>
      </c>
      <c r="K72" t="s">
        <v>32</v>
      </c>
      <c r="L72" t="s">
        <v>32</v>
      </c>
      <c r="M72" t="s">
        <v>32</v>
      </c>
      <c r="N72" t="s">
        <v>32</v>
      </c>
    </row>
    <row r="73" spans="1:14">
      <c r="A73" s="14">
        <v>40673</v>
      </c>
      <c r="B73">
        <v>1</v>
      </c>
      <c r="C73" t="s">
        <v>150</v>
      </c>
      <c r="D73">
        <v>400</v>
      </c>
      <c r="E73">
        <v>44400</v>
      </c>
      <c r="F73">
        <v>43500</v>
      </c>
      <c r="G73">
        <v>97.972972970000001</v>
      </c>
      <c r="H73">
        <v>97.297297299999997</v>
      </c>
      <c r="I73">
        <v>0.675675676</v>
      </c>
      <c r="J73">
        <v>2.0270270269999999</v>
      </c>
      <c r="K73" t="s">
        <v>32</v>
      </c>
      <c r="L73" t="s">
        <v>32</v>
      </c>
      <c r="M73" t="s">
        <v>32</v>
      </c>
      <c r="N73" t="s">
        <v>32</v>
      </c>
    </row>
    <row r="74" spans="1:14">
      <c r="A74" s="14">
        <v>40674</v>
      </c>
      <c r="B74">
        <v>2</v>
      </c>
      <c r="C74" t="s">
        <v>114</v>
      </c>
      <c r="D74">
        <v>1000</v>
      </c>
      <c r="E74">
        <v>9418.6046509999996</v>
      </c>
      <c r="F74">
        <v>9069.7674420000003</v>
      </c>
      <c r="G74">
        <v>96.296296299999995</v>
      </c>
      <c r="H74">
        <v>92.592592589999995</v>
      </c>
      <c r="I74">
        <v>3.703703704</v>
      </c>
      <c r="J74">
        <v>3.703703704</v>
      </c>
      <c r="K74" t="s">
        <v>32</v>
      </c>
      <c r="L74">
        <v>0</v>
      </c>
      <c r="M74">
        <v>7.407407407</v>
      </c>
      <c r="N74">
        <v>0</v>
      </c>
    </row>
    <row r="75" spans="1:14">
      <c r="A75" s="14">
        <v>40674</v>
      </c>
      <c r="B75">
        <v>2</v>
      </c>
      <c r="C75" t="s">
        <v>114</v>
      </c>
      <c r="D75">
        <v>1000</v>
      </c>
      <c r="E75">
        <v>9069.7674420000003</v>
      </c>
      <c r="F75">
        <v>8720.9302329999991</v>
      </c>
      <c r="G75">
        <v>96.153846150000007</v>
      </c>
      <c r="H75">
        <v>96.153846150000007</v>
      </c>
      <c r="I75">
        <v>0</v>
      </c>
      <c r="J75">
        <v>3.846153846</v>
      </c>
      <c r="K75" t="s">
        <v>32</v>
      </c>
      <c r="L75">
        <v>0</v>
      </c>
      <c r="M75">
        <v>7.692307692</v>
      </c>
      <c r="N75">
        <v>3.846153846</v>
      </c>
    </row>
    <row r="76" spans="1:14">
      <c r="A76" s="14">
        <v>40674</v>
      </c>
      <c r="B76">
        <v>2</v>
      </c>
      <c r="C76" t="s">
        <v>114</v>
      </c>
      <c r="D76">
        <v>1000</v>
      </c>
      <c r="E76">
        <v>9244.1860469999992</v>
      </c>
      <c r="F76">
        <v>8895.3488369999995</v>
      </c>
      <c r="G76">
        <v>96.225071229999998</v>
      </c>
      <c r="H76">
        <v>94.373219370000001</v>
      </c>
      <c r="I76">
        <v>1.851851852</v>
      </c>
      <c r="J76">
        <v>3.7749287749999998</v>
      </c>
      <c r="K76" t="e">
        <v>#DIV/0!</v>
      </c>
      <c r="L76">
        <v>0</v>
      </c>
      <c r="M76">
        <v>7.5498575499999996</v>
      </c>
      <c r="N76">
        <v>1.923076923</v>
      </c>
    </row>
    <row r="77" spans="1:14">
      <c r="A77" s="14">
        <v>40674</v>
      </c>
      <c r="B77">
        <v>2</v>
      </c>
      <c r="C77" t="s">
        <v>115</v>
      </c>
      <c r="D77">
        <v>1000</v>
      </c>
      <c r="E77">
        <v>8372.0930229999994</v>
      </c>
      <c r="F77">
        <v>8023.2558140000001</v>
      </c>
      <c r="G77">
        <v>95.833333330000002</v>
      </c>
      <c r="H77">
        <v>91.666666669999998</v>
      </c>
      <c r="I77">
        <v>4.1666666670000003</v>
      </c>
      <c r="J77">
        <v>4.1666666670000003</v>
      </c>
      <c r="K77" t="s">
        <v>32</v>
      </c>
      <c r="L77">
        <v>0</v>
      </c>
      <c r="M77">
        <v>0</v>
      </c>
      <c r="N77">
        <v>33.333333330000002</v>
      </c>
    </row>
    <row r="78" spans="1:14">
      <c r="A78" s="14">
        <v>40674</v>
      </c>
      <c r="B78">
        <v>2</v>
      </c>
      <c r="C78" t="s">
        <v>115</v>
      </c>
      <c r="D78">
        <v>1000</v>
      </c>
      <c r="E78">
        <v>7674.4186049999998</v>
      </c>
      <c r="F78">
        <v>6627.9069769999996</v>
      </c>
      <c r="G78">
        <v>86.363636360000001</v>
      </c>
      <c r="H78">
        <v>81.818181820000007</v>
      </c>
      <c r="I78">
        <v>4.5454545450000001</v>
      </c>
      <c r="J78">
        <v>13.636363640000001</v>
      </c>
      <c r="K78" t="s">
        <v>32</v>
      </c>
      <c r="L78">
        <v>0</v>
      </c>
      <c r="M78">
        <v>0</v>
      </c>
      <c r="N78">
        <v>27.272727270000001</v>
      </c>
    </row>
    <row r="79" spans="1:14">
      <c r="A79" s="14">
        <v>40674</v>
      </c>
      <c r="B79">
        <v>2</v>
      </c>
      <c r="C79" t="s">
        <v>115</v>
      </c>
      <c r="D79">
        <v>1000</v>
      </c>
      <c r="E79">
        <v>8023.2558140000001</v>
      </c>
      <c r="F79">
        <v>7325.5813950000002</v>
      </c>
      <c r="G79">
        <v>91.098484850000006</v>
      </c>
      <c r="H79">
        <v>86.742424240000005</v>
      </c>
      <c r="I79">
        <v>4.3560606059999998</v>
      </c>
      <c r="J79">
        <v>8.901515152</v>
      </c>
      <c r="K79" t="e">
        <v>#DIV/0!</v>
      </c>
      <c r="L79">
        <v>0</v>
      </c>
      <c r="M79">
        <v>0</v>
      </c>
      <c r="N79">
        <v>30.3030303</v>
      </c>
    </row>
    <row r="80" spans="1:14">
      <c r="A80" s="14">
        <v>40674</v>
      </c>
      <c r="B80">
        <v>2</v>
      </c>
      <c r="C80" t="s">
        <v>118</v>
      </c>
      <c r="D80">
        <v>1000</v>
      </c>
      <c r="E80">
        <v>14302.325580000001</v>
      </c>
      <c r="F80">
        <v>14302.325580000001</v>
      </c>
      <c r="G80">
        <v>100</v>
      </c>
      <c r="H80">
        <v>97.56097561</v>
      </c>
      <c r="I80">
        <v>2.4390243900000002</v>
      </c>
      <c r="J80">
        <v>0</v>
      </c>
      <c r="K80" t="s">
        <v>32</v>
      </c>
      <c r="L80">
        <v>0</v>
      </c>
      <c r="M80">
        <v>36.585365850000002</v>
      </c>
      <c r="N80">
        <v>36.585365850000002</v>
      </c>
    </row>
    <row r="81" spans="1:14">
      <c r="A81" s="14">
        <v>40674</v>
      </c>
      <c r="B81">
        <v>2</v>
      </c>
      <c r="C81" t="s">
        <v>118</v>
      </c>
      <c r="D81">
        <v>1000</v>
      </c>
      <c r="E81">
        <v>28604.651160000001</v>
      </c>
      <c r="F81">
        <v>28255.81395</v>
      </c>
      <c r="G81">
        <v>98.780487800000003</v>
      </c>
      <c r="H81">
        <v>98.780487800000003</v>
      </c>
      <c r="I81">
        <v>0</v>
      </c>
      <c r="J81">
        <v>1.2195121950000001</v>
      </c>
      <c r="K81" t="s">
        <v>32</v>
      </c>
      <c r="L81">
        <v>0</v>
      </c>
      <c r="M81">
        <v>23.170731709999998</v>
      </c>
      <c r="N81">
        <v>37.804878049999999</v>
      </c>
    </row>
    <row r="82" spans="1:14">
      <c r="A82" s="14">
        <v>40674</v>
      </c>
      <c r="B82">
        <v>2</v>
      </c>
      <c r="C82" t="s">
        <v>118</v>
      </c>
      <c r="D82">
        <v>1000</v>
      </c>
      <c r="E82">
        <v>21453.488369999999</v>
      </c>
      <c r="F82">
        <v>21279.069769999998</v>
      </c>
      <c r="G82">
        <v>99.390243900000002</v>
      </c>
      <c r="H82">
        <v>98.170731709999998</v>
      </c>
      <c r="I82">
        <v>1.2195121950000001</v>
      </c>
      <c r="J82">
        <v>0.60975609799999997</v>
      </c>
      <c r="K82" t="e">
        <v>#DIV/0!</v>
      </c>
      <c r="L82">
        <v>0</v>
      </c>
      <c r="M82">
        <v>29.87804878</v>
      </c>
      <c r="N82">
        <v>37.195121950000001</v>
      </c>
    </row>
    <row r="83" spans="1:14">
      <c r="A83" s="14">
        <v>40674</v>
      </c>
      <c r="B83">
        <v>2</v>
      </c>
      <c r="C83" t="s">
        <v>137</v>
      </c>
      <c r="D83">
        <v>1000</v>
      </c>
      <c r="E83">
        <v>9418.6046509999996</v>
      </c>
      <c r="F83">
        <v>8372.0930229999994</v>
      </c>
      <c r="G83">
        <v>88.888888890000004</v>
      </c>
      <c r="H83">
        <v>77.777777779999994</v>
      </c>
      <c r="I83">
        <v>11.11111111</v>
      </c>
      <c r="J83">
        <v>11.11111111</v>
      </c>
      <c r="K83" t="s">
        <v>32</v>
      </c>
      <c r="L83">
        <v>0</v>
      </c>
      <c r="M83">
        <v>22.222222219999999</v>
      </c>
      <c r="N83">
        <v>22.222222219999999</v>
      </c>
    </row>
    <row r="84" spans="1:14">
      <c r="A84" s="14">
        <v>40674</v>
      </c>
      <c r="B84">
        <v>2</v>
      </c>
      <c r="C84" t="s">
        <v>137</v>
      </c>
      <c r="D84">
        <v>1000</v>
      </c>
      <c r="E84">
        <v>9069.7674420000003</v>
      </c>
      <c r="F84">
        <v>8372.0930229999994</v>
      </c>
      <c r="G84">
        <v>92.307692309999993</v>
      </c>
      <c r="H84">
        <v>88.46153846</v>
      </c>
      <c r="I84">
        <v>3.846153846</v>
      </c>
      <c r="J84">
        <v>7.692307692</v>
      </c>
      <c r="K84" t="s">
        <v>32</v>
      </c>
      <c r="L84">
        <v>0</v>
      </c>
      <c r="M84">
        <v>23.07692308</v>
      </c>
      <c r="N84">
        <v>34.61538462</v>
      </c>
    </row>
    <row r="85" spans="1:14">
      <c r="A85" s="14">
        <v>40674</v>
      </c>
      <c r="B85">
        <v>2</v>
      </c>
      <c r="C85" t="s">
        <v>137</v>
      </c>
      <c r="D85">
        <v>1000</v>
      </c>
      <c r="E85">
        <v>9244.1860469999992</v>
      </c>
      <c r="F85">
        <v>8372.0930229999994</v>
      </c>
      <c r="G85">
        <v>90.598290599999999</v>
      </c>
      <c r="H85">
        <v>83.119658119999997</v>
      </c>
      <c r="I85">
        <v>7.4786324789999998</v>
      </c>
      <c r="J85">
        <v>9.4017094019999998</v>
      </c>
      <c r="K85" t="e">
        <v>#DIV/0!</v>
      </c>
      <c r="L85">
        <v>0</v>
      </c>
      <c r="M85">
        <v>22.64957265</v>
      </c>
      <c r="N85">
        <v>28.41880342</v>
      </c>
    </row>
    <row r="86" spans="1:14">
      <c r="A86" s="14">
        <v>40674</v>
      </c>
      <c r="B86">
        <v>2</v>
      </c>
      <c r="C86" t="s">
        <v>151</v>
      </c>
      <c r="D86">
        <v>1000</v>
      </c>
      <c r="E86">
        <v>10813.95349</v>
      </c>
      <c r="F86">
        <v>10813.95349</v>
      </c>
      <c r="G86">
        <v>100</v>
      </c>
      <c r="H86">
        <v>90.322580650000006</v>
      </c>
      <c r="I86">
        <v>9.6774193549999996</v>
      </c>
      <c r="J86">
        <v>0</v>
      </c>
      <c r="K86" t="s">
        <v>32</v>
      </c>
      <c r="L86">
        <v>0</v>
      </c>
      <c r="M86">
        <v>25.80645161</v>
      </c>
      <c r="N86">
        <v>16.129032259999999</v>
      </c>
    </row>
    <row r="87" spans="1:14">
      <c r="A87" s="14">
        <v>40674</v>
      </c>
      <c r="B87">
        <v>2</v>
      </c>
      <c r="C87" t="s">
        <v>151</v>
      </c>
      <c r="D87">
        <v>1000</v>
      </c>
      <c r="E87">
        <v>14302.325580000001</v>
      </c>
      <c r="F87">
        <v>14302.325580000001</v>
      </c>
      <c r="G87">
        <v>100</v>
      </c>
      <c r="H87">
        <v>92.68292683</v>
      </c>
      <c r="I87">
        <v>7.3170731709999997</v>
      </c>
      <c r="J87">
        <v>0</v>
      </c>
      <c r="K87" t="s">
        <v>32</v>
      </c>
      <c r="L87">
        <v>0</v>
      </c>
      <c r="M87">
        <v>36.585365850000002</v>
      </c>
      <c r="N87">
        <v>48.780487800000003</v>
      </c>
    </row>
    <row r="88" spans="1:14">
      <c r="A88" s="14">
        <v>40674</v>
      </c>
      <c r="B88">
        <v>2</v>
      </c>
      <c r="C88" t="s">
        <v>151</v>
      </c>
      <c r="D88">
        <v>1000</v>
      </c>
      <c r="E88">
        <v>12558.13953</v>
      </c>
      <c r="F88">
        <v>12558.13953</v>
      </c>
      <c r="G88">
        <v>100</v>
      </c>
      <c r="H88">
        <v>91.502753740000003</v>
      </c>
      <c r="I88">
        <v>8.4972462629999992</v>
      </c>
      <c r="J88">
        <v>0</v>
      </c>
      <c r="K88" t="e">
        <v>#DIV/0!</v>
      </c>
      <c r="L88">
        <v>0</v>
      </c>
      <c r="M88">
        <v>31.195908729999999</v>
      </c>
      <c r="N88">
        <v>32.454760030000003</v>
      </c>
    </row>
    <row r="89" spans="1:14">
      <c r="A89" s="14">
        <v>40674</v>
      </c>
      <c r="B89">
        <v>2</v>
      </c>
      <c r="C89" t="s">
        <v>148</v>
      </c>
      <c r="D89">
        <v>1000</v>
      </c>
      <c r="E89">
        <v>13255.81395</v>
      </c>
      <c r="F89">
        <v>13255.81395</v>
      </c>
      <c r="G89">
        <v>100</v>
      </c>
      <c r="H89">
        <v>100</v>
      </c>
      <c r="I89">
        <v>0</v>
      </c>
      <c r="J89">
        <v>0</v>
      </c>
      <c r="K89" t="s">
        <v>32</v>
      </c>
      <c r="L89">
        <v>0</v>
      </c>
      <c r="M89">
        <v>5.263157895</v>
      </c>
      <c r="N89">
        <v>23.684210530000001</v>
      </c>
    </row>
    <row r="90" spans="1:14">
      <c r="A90" s="14">
        <v>40674</v>
      </c>
      <c r="B90">
        <v>2</v>
      </c>
      <c r="C90" t="s">
        <v>148</v>
      </c>
      <c r="D90">
        <v>1000</v>
      </c>
      <c r="E90">
        <v>19186.04651</v>
      </c>
      <c r="F90">
        <v>19186.04651</v>
      </c>
      <c r="G90">
        <v>100</v>
      </c>
      <c r="H90">
        <v>90.909090910000003</v>
      </c>
      <c r="I90">
        <v>9.0909090910000003</v>
      </c>
      <c r="J90">
        <v>0</v>
      </c>
      <c r="K90" t="s">
        <v>32</v>
      </c>
      <c r="L90">
        <v>0</v>
      </c>
      <c r="M90">
        <v>10.90909091</v>
      </c>
      <c r="N90">
        <v>7.2727272730000001</v>
      </c>
    </row>
    <row r="91" spans="1:14">
      <c r="A91" s="14">
        <v>40674</v>
      </c>
      <c r="B91">
        <v>2</v>
      </c>
      <c r="C91" t="s">
        <v>148</v>
      </c>
      <c r="D91">
        <v>1000</v>
      </c>
      <c r="E91">
        <v>16220.93023</v>
      </c>
      <c r="F91">
        <v>16220.93023</v>
      </c>
      <c r="G91">
        <v>100</v>
      </c>
      <c r="H91">
        <v>95.454545449999998</v>
      </c>
      <c r="I91">
        <v>4.5454545450000001</v>
      </c>
      <c r="J91">
        <v>0</v>
      </c>
      <c r="K91" t="e">
        <v>#DIV/0!</v>
      </c>
      <c r="L91">
        <v>0</v>
      </c>
      <c r="M91">
        <v>8.0861244019999994</v>
      </c>
      <c r="N91">
        <v>15.478468899999999</v>
      </c>
    </row>
    <row r="92" spans="1:14">
      <c r="A92" s="14">
        <v>40674</v>
      </c>
      <c r="B92">
        <v>2</v>
      </c>
      <c r="C92" t="s">
        <v>112</v>
      </c>
      <c r="D92">
        <v>280</v>
      </c>
      <c r="E92">
        <v>9069.7674420000003</v>
      </c>
      <c r="F92">
        <v>8720.9302329999991</v>
      </c>
      <c r="G92">
        <v>96.153846150000007</v>
      </c>
      <c r="H92">
        <v>80.769230769999993</v>
      </c>
      <c r="I92">
        <v>15.38461538</v>
      </c>
      <c r="J92">
        <v>3.846153846</v>
      </c>
      <c r="K92" t="s">
        <v>32</v>
      </c>
      <c r="L92">
        <v>0</v>
      </c>
      <c r="M92">
        <v>19.23076923</v>
      </c>
      <c r="N92">
        <v>7.692307692</v>
      </c>
    </row>
    <row r="93" spans="1:14">
      <c r="A93" s="14">
        <v>40674</v>
      </c>
      <c r="B93">
        <v>2</v>
      </c>
      <c r="C93" t="s">
        <v>112</v>
      </c>
      <c r="D93">
        <v>280</v>
      </c>
      <c r="E93">
        <v>13255.81395</v>
      </c>
      <c r="F93">
        <v>12906.97674</v>
      </c>
      <c r="G93">
        <v>97.368421049999995</v>
      </c>
      <c r="H93">
        <v>84.21052632</v>
      </c>
      <c r="I93">
        <v>13.15789474</v>
      </c>
      <c r="J93">
        <v>2.6315789469999999</v>
      </c>
      <c r="K93" t="s">
        <v>32</v>
      </c>
      <c r="L93">
        <v>0</v>
      </c>
      <c r="M93">
        <v>10.52631579</v>
      </c>
      <c r="N93">
        <v>5.263157895</v>
      </c>
    </row>
    <row r="94" spans="1:14">
      <c r="A94" s="14">
        <v>40674</v>
      </c>
      <c r="B94">
        <v>2</v>
      </c>
      <c r="C94" t="s">
        <v>112</v>
      </c>
      <c r="D94">
        <v>280</v>
      </c>
      <c r="E94">
        <v>11162.7907</v>
      </c>
      <c r="F94">
        <v>10813.95349</v>
      </c>
      <c r="G94">
        <v>96.761133599999994</v>
      </c>
      <c r="H94">
        <v>82.489878540000007</v>
      </c>
      <c r="I94">
        <v>14.27125506</v>
      </c>
      <c r="J94">
        <v>3.2388663969999998</v>
      </c>
      <c r="K94" t="e">
        <v>#DIV/0!</v>
      </c>
      <c r="L94">
        <v>0</v>
      </c>
      <c r="M94">
        <v>14.878542510000001</v>
      </c>
      <c r="N94">
        <v>6.4777327939999996</v>
      </c>
    </row>
    <row r="95" spans="1:14">
      <c r="A95" s="14">
        <v>40674</v>
      </c>
      <c r="B95">
        <v>2</v>
      </c>
      <c r="C95" t="s">
        <v>116</v>
      </c>
      <c r="D95">
        <v>280</v>
      </c>
      <c r="E95">
        <v>22674.418600000001</v>
      </c>
      <c r="F95">
        <v>22674.418600000001</v>
      </c>
      <c r="G95">
        <v>100</v>
      </c>
      <c r="H95">
        <v>93.846153849999993</v>
      </c>
      <c r="I95">
        <v>6.153846154</v>
      </c>
      <c r="J95">
        <v>0</v>
      </c>
      <c r="K95" t="s">
        <v>32</v>
      </c>
      <c r="L95">
        <v>0</v>
      </c>
      <c r="M95">
        <v>24.61538462</v>
      </c>
      <c r="N95">
        <v>9.230769231</v>
      </c>
    </row>
    <row r="96" spans="1:14">
      <c r="A96" s="14">
        <v>40674</v>
      </c>
      <c r="B96">
        <v>2</v>
      </c>
      <c r="C96" t="s">
        <v>116</v>
      </c>
      <c r="D96">
        <v>280</v>
      </c>
      <c r="E96">
        <v>14302.325580000001</v>
      </c>
      <c r="F96">
        <v>14302.325580000001</v>
      </c>
      <c r="G96">
        <v>100</v>
      </c>
      <c r="H96">
        <v>100</v>
      </c>
      <c r="I96">
        <v>0</v>
      </c>
      <c r="J96">
        <v>0</v>
      </c>
      <c r="K96" t="s">
        <v>32</v>
      </c>
      <c r="L96">
        <v>0</v>
      </c>
      <c r="M96">
        <v>53.658536589999997</v>
      </c>
      <c r="N96">
        <v>12.195121950000001</v>
      </c>
    </row>
    <row r="97" spans="1:14">
      <c r="A97" s="14">
        <v>40674</v>
      </c>
      <c r="B97">
        <v>2</v>
      </c>
      <c r="C97" t="s">
        <v>116</v>
      </c>
      <c r="D97">
        <v>280</v>
      </c>
      <c r="E97">
        <v>18488.372090000001</v>
      </c>
      <c r="F97">
        <v>18488.372090000001</v>
      </c>
      <c r="G97">
        <v>100</v>
      </c>
      <c r="H97">
        <v>96.92307692</v>
      </c>
      <c r="I97">
        <v>3.076923077</v>
      </c>
      <c r="J97">
        <v>0</v>
      </c>
      <c r="K97" t="e">
        <v>#DIV/0!</v>
      </c>
      <c r="L97">
        <v>0</v>
      </c>
      <c r="M97">
        <v>39.136960600000002</v>
      </c>
      <c r="N97">
        <v>10.71294559</v>
      </c>
    </row>
    <row r="98" spans="1:14">
      <c r="A98" s="14">
        <v>40674</v>
      </c>
      <c r="B98">
        <v>2</v>
      </c>
      <c r="C98" t="s">
        <v>119</v>
      </c>
      <c r="D98">
        <v>280</v>
      </c>
      <c r="E98">
        <v>31744.18605</v>
      </c>
      <c r="F98">
        <v>30348.837210000002</v>
      </c>
      <c r="G98">
        <v>95.604395600000004</v>
      </c>
      <c r="H98">
        <v>92.307692309999993</v>
      </c>
      <c r="I98">
        <v>3.2967032970000001</v>
      </c>
      <c r="J98">
        <v>4.3956043960000004</v>
      </c>
      <c r="K98" t="s">
        <v>32</v>
      </c>
      <c r="L98">
        <v>0</v>
      </c>
      <c r="M98">
        <v>30.76923077</v>
      </c>
      <c r="N98">
        <v>39.560439559999999</v>
      </c>
    </row>
    <row r="99" spans="1:14">
      <c r="A99" s="14">
        <v>40674</v>
      </c>
      <c r="B99">
        <v>2</v>
      </c>
      <c r="C99" t="s">
        <v>119</v>
      </c>
      <c r="D99">
        <v>280</v>
      </c>
      <c r="E99">
        <v>25116.279070000001</v>
      </c>
      <c r="F99">
        <v>24767.441859999999</v>
      </c>
      <c r="G99">
        <v>98.611111109999996</v>
      </c>
      <c r="H99">
        <v>97.222222220000006</v>
      </c>
      <c r="I99">
        <v>1.388888889</v>
      </c>
      <c r="J99">
        <v>1.388888889</v>
      </c>
      <c r="K99" t="s">
        <v>32</v>
      </c>
      <c r="L99">
        <v>0</v>
      </c>
      <c r="M99">
        <v>25</v>
      </c>
      <c r="N99">
        <v>34.722222219999999</v>
      </c>
    </row>
    <row r="100" spans="1:14">
      <c r="A100" s="14">
        <v>40674</v>
      </c>
      <c r="B100">
        <v>2</v>
      </c>
      <c r="C100" t="s">
        <v>119</v>
      </c>
      <c r="D100">
        <v>280</v>
      </c>
      <c r="E100">
        <v>28430.23256</v>
      </c>
      <c r="F100">
        <v>27558.13953</v>
      </c>
      <c r="G100">
        <v>97.107753360000004</v>
      </c>
      <c r="H100">
        <v>94.764957260000003</v>
      </c>
      <c r="I100">
        <v>2.342796093</v>
      </c>
      <c r="J100">
        <v>2.8922466419999999</v>
      </c>
      <c r="K100" t="e">
        <v>#DIV/0!</v>
      </c>
      <c r="L100">
        <v>0</v>
      </c>
      <c r="M100">
        <v>27.88461538</v>
      </c>
      <c r="N100">
        <v>37.141330889999999</v>
      </c>
    </row>
    <row r="101" spans="1:14">
      <c r="A101" s="14">
        <v>40674</v>
      </c>
      <c r="B101">
        <v>2</v>
      </c>
      <c r="C101" t="s">
        <v>141</v>
      </c>
      <c r="D101">
        <v>280</v>
      </c>
      <c r="E101">
        <v>22325.581399999999</v>
      </c>
      <c r="F101">
        <v>22325.581399999999</v>
      </c>
      <c r="G101">
        <v>100</v>
      </c>
      <c r="H101">
        <v>96.875</v>
      </c>
      <c r="I101">
        <v>3.125</v>
      </c>
      <c r="J101">
        <v>0</v>
      </c>
      <c r="K101" t="s">
        <v>32</v>
      </c>
      <c r="L101">
        <v>0</v>
      </c>
      <c r="M101">
        <v>4.6875</v>
      </c>
      <c r="N101">
        <v>10.9375</v>
      </c>
    </row>
    <row r="102" spans="1:14">
      <c r="A102" s="14">
        <v>40674</v>
      </c>
      <c r="B102">
        <v>2</v>
      </c>
      <c r="C102" t="s">
        <v>141</v>
      </c>
      <c r="D102">
        <v>280</v>
      </c>
      <c r="E102">
        <v>26860.465120000001</v>
      </c>
      <c r="F102">
        <v>26860.465120000001</v>
      </c>
      <c r="G102">
        <v>100</v>
      </c>
      <c r="H102">
        <v>98.701298699999995</v>
      </c>
      <c r="I102">
        <v>1.298701299</v>
      </c>
      <c r="J102">
        <v>0</v>
      </c>
      <c r="K102" t="s">
        <v>32</v>
      </c>
      <c r="L102">
        <v>0</v>
      </c>
      <c r="M102">
        <v>16.883116879999999</v>
      </c>
      <c r="N102">
        <v>38.961038960000003</v>
      </c>
    </row>
    <row r="103" spans="1:14">
      <c r="A103" s="14">
        <v>40674</v>
      </c>
      <c r="B103">
        <v>2</v>
      </c>
      <c r="C103" t="s">
        <v>141</v>
      </c>
      <c r="D103">
        <v>280</v>
      </c>
      <c r="E103">
        <v>24593.023260000002</v>
      </c>
      <c r="F103">
        <v>24593.023260000002</v>
      </c>
      <c r="G103">
        <v>100</v>
      </c>
      <c r="H103">
        <v>97.788149349999998</v>
      </c>
      <c r="I103">
        <v>2.2118506490000001</v>
      </c>
      <c r="J103">
        <v>0</v>
      </c>
      <c r="K103" t="e">
        <v>#DIV/0!</v>
      </c>
      <c r="L103">
        <v>0</v>
      </c>
      <c r="M103">
        <v>10.78530844</v>
      </c>
      <c r="N103">
        <v>24.949269480000002</v>
      </c>
    </row>
    <row r="104" spans="1:14">
      <c r="A104" s="14">
        <v>40674</v>
      </c>
      <c r="B104">
        <v>2</v>
      </c>
      <c r="C104" t="s">
        <v>153</v>
      </c>
      <c r="D104">
        <v>280</v>
      </c>
      <c r="E104">
        <v>18837.209299999999</v>
      </c>
      <c r="F104">
        <v>18837.209299999999</v>
      </c>
      <c r="G104">
        <v>100</v>
      </c>
      <c r="H104">
        <v>100</v>
      </c>
      <c r="I104">
        <v>0</v>
      </c>
      <c r="J104">
        <v>0</v>
      </c>
      <c r="K104" t="s">
        <v>32</v>
      </c>
      <c r="L104">
        <v>0</v>
      </c>
      <c r="M104">
        <v>37.037037040000001</v>
      </c>
      <c r="N104">
        <v>31.481481479999999</v>
      </c>
    </row>
    <row r="105" spans="1:14">
      <c r="A105" s="14">
        <v>40674</v>
      </c>
      <c r="B105">
        <v>2</v>
      </c>
      <c r="C105" t="s">
        <v>153</v>
      </c>
      <c r="D105">
        <v>280</v>
      </c>
      <c r="E105">
        <v>16046.511630000001</v>
      </c>
      <c r="F105">
        <v>15697.674419999999</v>
      </c>
      <c r="G105">
        <v>97.826086959999998</v>
      </c>
      <c r="H105">
        <v>89.130434780000002</v>
      </c>
      <c r="I105">
        <v>8.6956521739999992</v>
      </c>
      <c r="J105">
        <v>2.1739130430000002</v>
      </c>
      <c r="K105" t="s">
        <v>32</v>
      </c>
      <c r="L105">
        <v>0</v>
      </c>
      <c r="M105">
        <v>36.956521739999999</v>
      </c>
      <c r="N105">
        <v>32.608695650000001</v>
      </c>
    </row>
    <row r="106" spans="1:14">
      <c r="A106" s="14">
        <v>40674</v>
      </c>
      <c r="B106">
        <v>2</v>
      </c>
      <c r="C106" t="s">
        <v>153</v>
      </c>
      <c r="D106">
        <v>280</v>
      </c>
      <c r="E106">
        <v>17441.86047</v>
      </c>
      <c r="F106">
        <v>17267.441859999999</v>
      </c>
      <c r="G106">
        <v>98.913043479999999</v>
      </c>
      <c r="H106">
        <v>94.565217390000001</v>
      </c>
      <c r="I106">
        <v>4.3478260869999996</v>
      </c>
      <c r="J106">
        <v>1.0869565219999999</v>
      </c>
      <c r="K106" t="e">
        <v>#DIV/0!</v>
      </c>
      <c r="L106">
        <v>0</v>
      </c>
      <c r="M106">
        <v>36.99677939</v>
      </c>
      <c r="N106">
        <v>32.045088569999997</v>
      </c>
    </row>
    <row r="107" spans="1:14">
      <c r="A107" s="14">
        <v>40674</v>
      </c>
      <c r="B107">
        <v>2</v>
      </c>
      <c r="C107" t="s">
        <v>149</v>
      </c>
      <c r="D107">
        <v>280</v>
      </c>
      <c r="E107">
        <v>20232.558140000001</v>
      </c>
      <c r="F107">
        <v>20232.558140000001</v>
      </c>
      <c r="G107">
        <v>100</v>
      </c>
      <c r="H107">
        <v>100</v>
      </c>
      <c r="I107">
        <v>0</v>
      </c>
      <c r="J107">
        <v>0</v>
      </c>
      <c r="K107" t="s">
        <v>32</v>
      </c>
      <c r="L107">
        <v>0</v>
      </c>
      <c r="M107">
        <v>8.6206896549999996</v>
      </c>
      <c r="N107">
        <v>1.724137931</v>
      </c>
    </row>
    <row r="108" spans="1:14">
      <c r="A108" s="14">
        <v>40674</v>
      </c>
      <c r="B108">
        <v>2</v>
      </c>
      <c r="C108" t="s">
        <v>149</v>
      </c>
      <c r="D108">
        <v>280</v>
      </c>
      <c r="E108">
        <v>18837.209299999999</v>
      </c>
      <c r="F108">
        <v>18837.209299999999</v>
      </c>
      <c r="G108">
        <v>100</v>
      </c>
      <c r="H108">
        <v>90.740740740000007</v>
      </c>
      <c r="I108">
        <v>9.2592592590000002</v>
      </c>
      <c r="J108">
        <v>0</v>
      </c>
      <c r="K108" t="s">
        <v>32</v>
      </c>
      <c r="L108">
        <v>0</v>
      </c>
      <c r="M108">
        <v>40.74074074</v>
      </c>
      <c r="N108">
        <v>1.851851852</v>
      </c>
    </row>
    <row r="109" spans="1:14">
      <c r="A109" s="14">
        <v>40674</v>
      </c>
      <c r="B109">
        <v>2</v>
      </c>
      <c r="C109" t="s">
        <v>149</v>
      </c>
      <c r="D109">
        <v>280</v>
      </c>
      <c r="E109">
        <v>19534.883720000002</v>
      </c>
      <c r="F109">
        <v>19534.883720000002</v>
      </c>
      <c r="G109">
        <v>100</v>
      </c>
      <c r="H109">
        <v>95.370370370000003</v>
      </c>
      <c r="I109">
        <v>4.6296296300000002</v>
      </c>
      <c r="J109">
        <v>0</v>
      </c>
      <c r="K109" t="e">
        <v>#DIV/0!</v>
      </c>
      <c r="L109">
        <v>0</v>
      </c>
      <c r="M109">
        <v>24.680715200000002</v>
      </c>
      <c r="N109">
        <v>1.7879948910000001</v>
      </c>
    </row>
    <row r="110" spans="1:14">
      <c r="A110" s="14">
        <v>40674</v>
      </c>
      <c r="B110">
        <v>2</v>
      </c>
      <c r="C110" t="s">
        <v>113</v>
      </c>
      <c r="D110">
        <v>400</v>
      </c>
      <c r="E110">
        <v>9767.4418600000008</v>
      </c>
      <c r="F110">
        <v>9418.6046509999996</v>
      </c>
      <c r="G110">
        <v>96.428571430000005</v>
      </c>
      <c r="H110">
        <v>85.714285709999999</v>
      </c>
      <c r="I110">
        <v>10.71428571</v>
      </c>
      <c r="J110">
        <v>3.5714285710000002</v>
      </c>
      <c r="K110" t="s">
        <v>32</v>
      </c>
      <c r="L110">
        <v>0</v>
      </c>
      <c r="M110">
        <v>28.571428569999998</v>
      </c>
      <c r="N110">
        <v>21.428571430000002</v>
      </c>
    </row>
    <row r="111" spans="1:14">
      <c r="A111" s="14">
        <v>40674</v>
      </c>
      <c r="B111">
        <v>2</v>
      </c>
      <c r="C111" t="s">
        <v>113</v>
      </c>
      <c r="D111">
        <v>400</v>
      </c>
      <c r="E111">
        <v>8372.0930229999994</v>
      </c>
      <c r="F111">
        <v>8372.0930229999994</v>
      </c>
      <c r="G111">
        <v>100</v>
      </c>
      <c r="H111">
        <v>87.5</v>
      </c>
      <c r="I111">
        <v>12.5</v>
      </c>
      <c r="J111">
        <v>0</v>
      </c>
      <c r="K111" t="s">
        <v>32</v>
      </c>
      <c r="L111">
        <v>0</v>
      </c>
      <c r="M111">
        <v>45.833333330000002</v>
      </c>
      <c r="N111">
        <v>8.3333333330000006</v>
      </c>
    </row>
    <row r="112" spans="1:14">
      <c r="A112" s="14">
        <v>40674</v>
      </c>
      <c r="B112">
        <v>2</v>
      </c>
      <c r="C112" t="s">
        <v>113</v>
      </c>
      <c r="D112">
        <v>400</v>
      </c>
      <c r="E112">
        <v>9069.7674420000003</v>
      </c>
      <c r="F112">
        <v>8895.3488369999995</v>
      </c>
      <c r="G112">
        <v>98.214285709999999</v>
      </c>
      <c r="H112">
        <v>86.607142859999996</v>
      </c>
      <c r="I112">
        <v>11.60714286</v>
      </c>
      <c r="J112">
        <v>1.7857142859999999</v>
      </c>
      <c r="K112" t="e">
        <v>#DIV/0!</v>
      </c>
      <c r="L112">
        <v>0</v>
      </c>
      <c r="M112">
        <v>37.202380949999998</v>
      </c>
      <c r="N112">
        <v>14.88095238</v>
      </c>
    </row>
    <row r="113" spans="1:14">
      <c r="A113" s="14">
        <v>40674</v>
      </c>
      <c r="B113">
        <v>2</v>
      </c>
      <c r="C113" t="s">
        <v>117</v>
      </c>
      <c r="D113">
        <v>400</v>
      </c>
      <c r="E113">
        <v>7674.4186049999998</v>
      </c>
      <c r="F113">
        <v>7674.4186049999998</v>
      </c>
      <c r="G113">
        <v>100</v>
      </c>
      <c r="H113">
        <v>100</v>
      </c>
      <c r="I113">
        <v>0</v>
      </c>
      <c r="J113">
        <v>0</v>
      </c>
      <c r="K113" t="s">
        <v>32</v>
      </c>
      <c r="L113">
        <v>0</v>
      </c>
      <c r="M113">
        <v>54.545454550000002</v>
      </c>
      <c r="N113">
        <v>9.0909090910000003</v>
      </c>
    </row>
    <row r="114" spans="1:14">
      <c r="A114" s="14">
        <v>40674</v>
      </c>
      <c r="B114">
        <v>2</v>
      </c>
      <c r="C114" t="s">
        <v>117</v>
      </c>
      <c r="D114">
        <v>400</v>
      </c>
      <c r="E114">
        <v>8023.2558140000001</v>
      </c>
      <c r="F114">
        <v>8023.2558140000001</v>
      </c>
      <c r="G114">
        <v>100</v>
      </c>
      <c r="H114">
        <v>100</v>
      </c>
      <c r="I114">
        <v>0</v>
      </c>
      <c r="J114">
        <v>0</v>
      </c>
      <c r="K114" t="s">
        <v>32</v>
      </c>
      <c r="L114">
        <v>0</v>
      </c>
      <c r="M114">
        <v>47.826086959999998</v>
      </c>
      <c r="N114">
        <v>17.391304349999999</v>
      </c>
    </row>
    <row r="115" spans="1:14">
      <c r="A115" s="14">
        <v>40674</v>
      </c>
      <c r="B115">
        <v>2</v>
      </c>
      <c r="C115" t="s">
        <v>117</v>
      </c>
      <c r="D115">
        <v>400</v>
      </c>
      <c r="E115">
        <v>7848.8372090000003</v>
      </c>
      <c r="F115">
        <v>7848.8372090000003</v>
      </c>
      <c r="G115">
        <v>100</v>
      </c>
      <c r="H115">
        <v>100</v>
      </c>
      <c r="I115">
        <v>0</v>
      </c>
      <c r="J115">
        <v>0</v>
      </c>
      <c r="K115" t="e">
        <v>#DIV/0!</v>
      </c>
      <c r="L115">
        <v>0</v>
      </c>
      <c r="M115">
        <v>51.185770750000003</v>
      </c>
      <c r="N115">
        <v>13.241106719999999</v>
      </c>
    </row>
    <row r="116" spans="1:14">
      <c r="A116" s="14">
        <v>40674</v>
      </c>
      <c r="B116">
        <v>2</v>
      </c>
      <c r="C116" t="s">
        <v>121</v>
      </c>
      <c r="D116">
        <v>400</v>
      </c>
      <c r="E116">
        <v>13255.81395</v>
      </c>
      <c r="F116">
        <v>13255.81395</v>
      </c>
      <c r="G116">
        <v>100</v>
      </c>
      <c r="H116">
        <v>100</v>
      </c>
      <c r="I116">
        <v>0</v>
      </c>
      <c r="J116">
        <v>0</v>
      </c>
      <c r="K116" t="s">
        <v>32</v>
      </c>
      <c r="L116">
        <v>0</v>
      </c>
      <c r="M116">
        <v>57.89473684</v>
      </c>
      <c r="N116">
        <v>28.94736842</v>
      </c>
    </row>
    <row r="117" spans="1:14">
      <c r="A117" s="14">
        <v>40674</v>
      </c>
      <c r="B117">
        <v>2</v>
      </c>
      <c r="C117" t="s">
        <v>121</v>
      </c>
      <c r="D117">
        <v>400</v>
      </c>
      <c r="E117">
        <v>17441.86047</v>
      </c>
      <c r="F117">
        <v>16744.18605</v>
      </c>
      <c r="G117">
        <v>96</v>
      </c>
      <c r="H117">
        <v>96</v>
      </c>
      <c r="I117">
        <v>0</v>
      </c>
      <c r="J117">
        <v>4</v>
      </c>
      <c r="K117" t="s">
        <v>32</v>
      </c>
      <c r="L117">
        <v>0</v>
      </c>
      <c r="M117">
        <v>68</v>
      </c>
      <c r="N117">
        <v>24</v>
      </c>
    </row>
    <row r="118" spans="1:14">
      <c r="A118" s="14">
        <v>40674</v>
      </c>
      <c r="B118">
        <v>2</v>
      </c>
      <c r="C118" t="s">
        <v>121</v>
      </c>
      <c r="D118">
        <v>400</v>
      </c>
      <c r="E118">
        <v>15348.83721</v>
      </c>
      <c r="F118">
        <v>15000</v>
      </c>
      <c r="G118">
        <v>98</v>
      </c>
      <c r="H118">
        <v>98</v>
      </c>
      <c r="I118">
        <v>0</v>
      </c>
      <c r="J118">
        <v>2</v>
      </c>
      <c r="K118" t="e">
        <v>#DIV/0!</v>
      </c>
      <c r="L118">
        <v>0</v>
      </c>
      <c r="M118">
        <v>62.947368419999997</v>
      </c>
      <c r="N118">
        <v>26.473684209999998</v>
      </c>
    </row>
    <row r="119" spans="1:14">
      <c r="A119" s="14">
        <v>40674</v>
      </c>
      <c r="B119">
        <v>2</v>
      </c>
      <c r="C119" t="s">
        <v>142</v>
      </c>
      <c r="D119">
        <v>400</v>
      </c>
      <c r="E119">
        <v>6279.069767</v>
      </c>
      <c r="F119">
        <v>5581.3953490000004</v>
      </c>
      <c r="G119">
        <v>88.888888890000004</v>
      </c>
      <c r="H119">
        <v>83.333333330000002</v>
      </c>
      <c r="I119">
        <v>5.5555555559999998</v>
      </c>
      <c r="J119">
        <v>11.11111111</v>
      </c>
      <c r="K119" t="s">
        <v>32</v>
      </c>
      <c r="L119">
        <v>0</v>
      </c>
      <c r="M119">
        <v>16.666666670000001</v>
      </c>
      <c r="N119">
        <v>38.888888889999997</v>
      </c>
    </row>
    <row r="120" spans="1:14">
      <c r="A120" s="14">
        <v>40674</v>
      </c>
      <c r="B120">
        <v>2</v>
      </c>
      <c r="C120" t="s">
        <v>142</v>
      </c>
      <c r="D120">
        <v>400</v>
      </c>
      <c r="E120">
        <v>8372.0930229999994</v>
      </c>
      <c r="F120">
        <v>8372.0930229999994</v>
      </c>
      <c r="G120">
        <v>100</v>
      </c>
      <c r="H120">
        <v>100</v>
      </c>
      <c r="I120">
        <v>0</v>
      </c>
      <c r="J120">
        <v>0</v>
      </c>
      <c r="K120" t="s">
        <v>32</v>
      </c>
      <c r="L120">
        <v>0</v>
      </c>
      <c r="M120">
        <v>45.833333330000002</v>
      </c>
      <c r="N120">
        <v>20.833333329999999</v>
      </c>
    </row>
    <row r="121" spans="1:14">
      <c r="A121" s="14">
        <v>40674</v>
      </c>
      <c r="B121">
        <v>2</v>
      </c>
      <c r="C121" t="s">
        <v>142</v>
      </c>
      <c r="D121">
        <v>400</v>
      </c>
      <c r="E121">
        <v>7325.5813950000002</v>
      </c>
      <c r="F121">
        <v>6976.7441859999999</v>
      </c>
      <c r="G121">
        <v>94.444444439999998</v>
      </c>
      <c r="H121">
        <v>91.666666669999998</v>
      </c>
      <c r="I121">
        <v>2.7777777779999999</v>
      </c>
      <c r="J121">
        <v>5.5555555559999998</v>
      </c>
      <c r="K121" t="e">
        <v>#DIV/0!</v>
      </c>
      <c r="L121">
        <v>0</v>
      </c>
      <c r="M121">
        <v>31.25</v>
      </c>
      <c r="N121">
        <v>29.86111111</v>
      </c>
    </row>
    <row r="122" spans="1:14">
      <c r="A122" s="14">
        <v>40674</v>
      </c>
      <c r="B122">
        <v>2</v>
      </c>
      <c r="C122" t="s">
        <v>152</v>
      </c>
      <c r="D122">
        <v>400</v>
      </c>
      <c r="E122">
        <v>15697.674419999999</v>
      </c>
      <c r="F122">
        <v>15697.674419999999</v>
      </c>
      <c r="G122">
        <v>100</v>
      </c>
      <c r="H122">
        <v>95.555555560000002</v>
      </c>
      <c r="I122">
        <v>4.4444444440000002</v>
      </c>
      <c r="J122">
        <v>0</v>
      </c>
      <c r="K122" t="s">
        <v>32</v>
      </c>
      <c r="L122">
        <v>0</v>
      </c>
      <c r="M122">
        <v>40</v>
      </c>
      <c r="N122">
        <v>20</v>
      </c>
    </row>
    <row r="123" spans="1:14">
      <c r="A123" s="14">
        <v>40674</v>
      </c>
      <c r="B123">
        <v>2</v>
      </c>
      <c r="C123" t="s">
        <v>152</v>
      </c>
      <c r="D123">
        <v>400</v>
      </c>
      <c r="E123">
        <v>18488.372090000001</v>
      </c>
      <c r="F123">
        <v>17441.86047</v>
      </c>
      <c r="G123">
        <v>94.339622640000002</v>
      </c>
      <c r="H123">
        <v>94.339622640000002</v>
      </c>
      <c r="I123">
        <v>0</v>
      </c>
      <c r="J123">
        <v>5.6603773579999999</v>
      </c>
      <c r="K123" t="s">
        <v>32</v>
      </c>
      <c r="L123">
        <v>0</v>
      </c>
      <c r="M123">
        <v>52.830188679999999</v>
      </c>
      <c r="N123">
        <v>15.09433962</v>
      </c>
    </row>
    <row r="124" spans="1:14">
      <c r="A124" s="14">
        <v>40674</v>
      </c>
      <c r="B124">
        <v>2</v>
      </c>
      <c r="C124" t="s">
        <v>152</v>
      </c>
      <c r="D124">
        <v>400</v>
      </c>
      <c r="E124">
        <v>17093.023260000002</v>
      </c>
      <c r="F124">
        <v>16569.76744</v>
      </c>
      <c r="G124">
        <v>97.169811319999994</v>
      </c>
      <c r="H124">
        <v>94.947589100000002</v>
      </c>
      <c r="I124">
        <v>2.2222222220000001</v>
      </c>
      <c r="J124">
        <v>2.8301886789999999</v>
      </c>
      <c r="K124" t="e">
        <v>#DIV/0!</v>
      </c>
      <c r="L124">
        <v>0</v>
      </c>
      <c r="M124">
        <v>46.415094340000003</v>
      </c>
      <c r="N124">
        <v>17.54716981</v>
      </c>
    </row>
    <row r="125" spans="1:14">
      <c r="A125" s="14">
        <v>40674</v>
      </c>
      <c r="B125">
        <v>2</v>
      </c>
      <c r="C125" t="s">
        <v>150</v>
      </c>
      <c r="D125">
        <v>400</v>
      </c>
      <c r="E125">
        <v>7325.5813950000002</v>
      </c>
      <c r="F125">
        <v>7325.5813950000002</v>
      </c>
      <c r="G125">
        <v>100</v>
      </c>
      <c r="H125">
        <v>100</v>
      </c>
      <c r="I125">
        <v>0</v>
      </c>
      <c r="J125">
        <v>0</v>
      </c>
      <c r="K125" t="s">
        <v>32</v>
      </c>
      <c r="L125">
        <v>0</v>
      </c>
      <c r="M125">
        <v>85.714285709999999</v>
      </c>
      <c r="N125">
        <v>0</v>
      </c>
    </row>
    <row r="126" spans="1:14">
      <c r="A126" s="14">
        <v>40674</v>
      </c>
      <c r="B126">
        <v>2</v>
      </c>
      <c r="C126" t="s">
        <v>150</v>
      </c>
      <c r="D126">
        <v>400</v>
      </c>
      <c r="E126">
        <v>6627.9069769999996</v>
      </c>
      <c r="F126">
        <v>5930.2325579999997</v>
      </c>
      <c r="G126">
        <v>89.473684210000002</v>
      </c>
      <c r="H126">
        <v>89.473684210000002</v>
      </c>
      <c r="I126">
        <v>0</v>
      </c>
      <c r="J126">
        <v>10.52631579</v>
      </c>
      <c r="K126" t="s">
        <v>32</v>
      </c>
      <c r="L126">
        <v>0</v>
      </c>
      <c r="M126">
        <v>63.157894740000003</v>
      </c>
      <c r="N126">
        <v>0</v>
      </c>
    </row>
    <row r="127" spans="1:14">
      <c r="A127" s="14">
        <v>40674</v>
      </c>
      <c r="B127">
        <v>2</v>
      </c>
      <c r="C127" t="s">
        <v>150</v>
      </c>
      <c r="D127">
        <v>400</v>
      </c>
      <c r="E127">
        <v>6976.7441859999999</v>
      </c>
      <c r="F127">
        <v>6627.9069769999996</v>
      </c>
      <c r="G127">
        <v>94.736842109999998</v>
      </c>
      <c r="H127">
        <v>94.736842109999998</v>
      </c>
      <c r="I127">
        <v>0</v>
      </c>
      <c r="J127">
        <v>5.263157895</v>
      </c>
      <c r="K127" t="e">
        <v>#DIV/0!</v>
      </c>
      <c r="L127">
        <v>0</v>
      </c>
      <c r="M127">
        <v>74.436090230000005</v>
      </c>
      <c r="N127">
        <v>0</v>
      </c>
    </row>
    <row r="128" spans="1:14">
      <c r="A128" s="14">
        <v>40675</v>
      </c>
      <c r="B128">
        <v>3</v>
      </c>
      <c r="C128" t="s">
        <v>114</v>
      </c>
      <c r="D128">
        <v>1000</v>
      </c>
      <c r="E128">
        <v>11000</v>
      </c>
      <c r="F128">
        <v>11000</v>
      </c>
      <c r="G128">
        <v>100</v>
      </c>
      <c r="H128">
        <v>90.909090910000003</v>
      </c>
      <c r="I128">
        <v>9.0909090910000003</v>
      </c>
      <c r="J128">
        <v>0</v>
      </c>
      <c r="K128" t="s">
        <v>32</v>
      </c>
      <c r="L128">
        <v>0</v>
      </c>
      <c r="M128">
        <v>54.545454550000002</v>
      </c>
      <c r="N128">
        <v>20.454545450000001</v>
      </c>
    </row>
    <row r="129" spans="1:14">
      <c r="A129" s="14">
        <v>40675</v>
      </c>
      <c r="B129">
        <v>3</v>
      </c>
      <c r="C129" t="s">
        <v>114</v>
      </c>
      <c r="D129">
        <v>1000</v>
      </c>
      <c r="E129">
        <v>13250</v>
      </c>
      <c r="F129">
        <v>13250</v>
      </c>
      <c r="G129">
        <v>100</v>
      </c>
      <c r="H129">
        <v>98.113207549999998</v>
      </c>
      <c r="I129">
        <v>1.886792453</v>
      </c>
      <c r="J129">
        <v>0</v>
      </c>
      <c r="K129" t="s">
        <v>32</v>
      </c>
      <c r="L129">
        <v>0</v>
      </c>
      <c r="M129">
        <v>60.377358489999999</v>
      </c>
      <c r="N129">
        <v>15.09433962</v>
      </c>
    </row>
    <row r="130" spans="1:14">
      <c r="A130" s="14">
        <v>40675</v>
      </c>
      <c r="B130">
        <v>3</v>
      </c>
      <c r="C130" t="s">
        <v>114</v>
      </c>
      <c r="D130">
        <v>1000</v>
      </c>
      <c r="E130">
        <v>12125</v>
      </c>
      <c r="F130">
        <v>12125</v>
      </c>
      <c r="G130">
        <v>100</v>
      </c>
      <c r="H130">
        <v>94.511149230000001</v>
      </c>
      <c r="I130">
        <v>5.4888507720000002</v>
      </c>
      <c r="J130">
        <v>0</v>
      </c>
      <c r="K130" t="e">
        <v>#DIV/0!</v>
      </c>
      <c r="L130">
        <v>0</v>
      </c>
      <c r="M130">
        <v>57.461406519999997</v>
      </c>
      <c r="N130">
        <v>17.774442539999999</v>
      </c>
    </row>
    <row r="131" spans="1:14">
      <c r="A131" s="14">
        <v>40675</v>
      </c>
      <c r="B131">
        <v>3</v>
      </c>
      <c r="C131" t="s">
        <v>115</v>
      </c>
      <c r="D131">
        <v>1000</v>
      </c>
      <c r="E131">
        <v>12500</v>
      </c>
      <c r="F131">
        <v>12000</v>
      </c>
      <c r="G131">
        <v>96</v>
      </c>
      <c r="H131">
        <v>88</v>
      </c>
      <c r="I131">
        <v>8</v>
      </c>
      <c r="J131">
        <v>4</v>
      </c>
      <c r="K131" t="s">
        <v>32</v>
      </c>
      <c r="L131">
        <v>0</v>
      </c>
      <c r="M131">
        <v>68</v>
      </c>
      <c r="N131">
        <v>14</v>
      </c>
    </row>
    <row r="132" spans="1:14">
      <c r="A132" s="14">
        <v>40675</v>
      </c>
      <c r="B132">
        <v>3</v>
      </c>
      <c r="C132" t="s">
        <v>115</v>
      </c>
      <c r="D132">
        <v>1000</v>
      </c>
      <c r="E132">
        <v>7000</v>
      </c>
      <c r="F132">
        <v>6750</v>
      </c>
      <c r="G132">
        <v>96.428571430000005</v>
      </c>
      <c r="H132">
        <v>92.857142859999996</v>
      </c>
      <c r="I132">
        <v>3.5714285710000002</v>
      </c>
      <c r="J132">
        <v>3.5714285710000002</v>
      </c>
      <c r="K132" t="s">
        <v>32</v>
      </c>
      <c r="L132">
        <v>0</v>
      </c>
      <c r="M132">
        <v>57.142857139999997</v>
      </c>
      <c r="N132">
        <v>28.571428569999998</v>
      </c>
    </row>
    <row r="133" spans="1:14">
      <c r="A133" s="14">
        <v>40675</v>
      </c>
      <c r="B133">
        <v>3</v>
      </c>
      <c r="C133" t="s">
        <v>115</v>
      </c>
      <c r="D133">
        <v>1000</v>
      </c>
      <c r="E133">
        <v>9750</v>
      </c>
      <c r="F133">
        <v>9375</v>
      </c>
      <c r="G133">
        <v>96.214285709999999</v>
      </c>
      <c r="H133">
        <v>90.428571430000005</v>
      </c>
      <c r="I133">
        <v>5.7857142860000002</v>
      </c>
      <c r="J133">
        <v>3.7857142860000002</v>
      </c>
      <c r="K133" t="e">
        <v>#DIV/0!</v>
      </c>
      <c r="L133">
        <v>0</v>
      </c>
      <c r="M133">
        <v>62.571428570000002</v>
      </c>
      <c r="N133">
        <v>21.285714290000001</v>
      </c>
    </row>
    <row r="134" spans="1:14">
      <c r="A134" s="14">
        <v>40675</v>
      </c>
      <c r="B134">
        <v>3</v>
      </c>
      <c r="C134" t="s">
        <v>118</v>
      </c>
      <c r="D134">
        <v>1000</v>
      </c>
      <c r="E134">
        <v>17500</v>
      </c>
      <c r="F134">
        <v>17500</v>
      </c>
      <c r="G134">
        <v>100</v>
      </c>
      <c r="H134">
        <v>98.571428569999995</v>
      </c>
      <c r="I134">
        <v>1.428571429</v>
      </c>
      <c r="J134">
        <v>0</v>
      </c>
      <c r="K134" t="s">
        <v>32</v>
      </c>
      <c r="L134">
        <v>0</v>
      </c>
      <c r="M134">
        <v>92.857142859999996</v>
      </c>
      <c r="N134">
        <v>4.2857142860000002</v>
      </c>
    </row>
    <row r="135" spans="1:14">
      <c r="A135" s="14">
        <v>40675</v>
      </c>
      <c r="B135">
        <v>3</v>
      </c>
      <c r="C135" t="s">
        <v>118</v>
      </c>
      <c r="D135">
        <v>1000</v>
      </c>
      <c r="E135">
        <v>11500</v>
      </c>
      <c r="F135">
        <v>11250</v>
      </c>
      <c r="G135">
        <v>97.826086959999998</v>
      </c>
      <c r="H135">
        <v>95.652173910000002</v>
      </c>
      <c r="I135">
        <v>2.1739130430000002</v>
      </c>
      <c r="J135">
        <v>2.1739130430000002</v>
      </c>
      <c r="K135" t="s">
        <v>32</v>
      </c>
      <c r="L135">
        <v>0</v>
      </c>
      <c r="M135">
        <v>76.086956520000001</v>
      </c>
      <c r="N135">
        <v>4.3478260869999996</v>
      </c>
    </row>
    <row r="136" spans="1:14">
      <c r="A136" s="14">
        <v>40675</v>
      </c>
      <c r="B136">
        <v>3</v>
      </c>
      <c r="C136" t="s">
        <v>118</v>
      </c>
      <c r="D136">
        <v>1000</v>
      </c>
      <c r="E136">
        <v>14500</v>
      </c>
      <c r="F136">
        <v>14375</v>
      </c>
      <c r="G136">
        <v>98.913043479999999</v>
      </c>
      <c r="H136">
        <v>97.111801240000005</v>
      </c>
      <c r="I136">
        <v>1.801242236</v>
      </c>
      <c r="J136">
        <v>1.0869565219999999</v>
      </c>
      <c r="K136" t="e">
        <v>#DIV/0!</v>
      </c>
      <c r="L136">
        <v>0</v>
      </c>
      <c r="M136">
        <v>84.472049690000006</v>
      </c>
      <c r="N136">
        <v>4.3167701860000003</v>
      </c>
    </row>
    <row r="137" spans="1:14">
      <c r="A137" s="14">
        <v>40675</v>
      </c>
      <c r="B137">
        <v>3</v>
      </c>
      <c r="C137" t="s">
        <v>137</v>
      </c>
      <c r="D137">
        <v>1000</v>
      </c>
      <c r="E137">
        <v>6000</v>
      </c>
      <c r="F137">
        <v>6000</v>
      </c>
      <c r="G137">
        <v>100</v>
      </c>
      <c r="H137">
        <v>95.833333330000002</v>
      </c>
      <c r="I137">
        <v>4.1666666670000003</v>
      </c>
      <c r="J137">
        <v>0</v>
      </c>
      <c r="K137" t="s">
        <v>32</v>
      </c>
      <c r="L137">
        <v>0</v>
      </c>
      <c r="M137">
        <v>83.333333330000002</v>
      </c>
      <c r="N137">
        <v>4.1666666670000003</v>
      </c>
    </row>
    <row r="138" spans="1:14">
      <c r="A138" s="14">
        <v>40675</v>
      </c>
      <c r="B138">
        <v>3</v>
      </c>
      <c r="C138" t="s">
        <v>137</v>
      </c>
      <c r="D138">
        <v>1000</v>
      </c>
      <c r="E138">
        <v>9000</v>
      </c>
      <c r="F138">
        <v>8750</v>
      </c>
      <c r="G138">
        <v>97.222222220000006</v>
      </c>
      <c r="H138">
        <v>88.888888890000004</v>
      </c>
      <c r="I138">
        <v>8.3333333330000006</v>
      </c>
      <c r="J138">
        <v>2.7777777779999999</v>
      </c>
      <c r="K138" t="s">
        <v>32</v>
      </c>
      <c r="L138">
        <v>0</v>
      </c>
      <c r="M138">
        <v>91.666666669999998</v>
      </c>
      <c r="N138">
        <v>2.7777777779999999</v>
      </c>
    </row>
    <row r="139" spans="1:14">
      <c r="A139" s="14">
        <v>40675</v>
      </c>
      <c r="B139">
        <v>3</v>
      </c>
      <c r="C139" t="s">
        <v>137</v>
      </c>
      <c r="D139">
        <v>1000</v>
      </c>
      <c r="E139">
        <v>7500</v>
      </c>
      <c r="F139">
        <v>7375</v>
      </c>
      <c r="G139">
        <v>98.611111109999996</v>
      </c>
      <c r="H139">
        <v>92.361111109999996</v>
      </c>
      <c r="I139">
        <v>6.25</v>
      </c>
      <c r="J139">
        <v>1.388888889</v>
      </c>
      <c r="K139" t="e">
        <v>#DIV/0!</v>
      </c>
      <c r="L139">
        <v>0</v>
      </c>
      <c r="M139">
        <v>87.5</v>
      </c>
      <c r="N139">
        <v>3.4722222220000001</v>
      </c>
    </row>
    <row r="140" spans="1:14">
      <c r="A140" s="14">
        <v>40675</v>
      </c>
      <c r="B140">
        <v>3</v>
      </c>
      <c r="C140" t="s">
        <v>151</v>
      </c>
      <c r="D140">
        <v>1000</v>
      </c>
      <c r="E140">
        <v>7750</v>
      </c>
      <c r="F140">
        <v>7000</v>
      </c>
      <c r="G140">
        <v>90.322580650000006</v>
      </c>
      <c r="H140">
        <v>87.096774190000005</v>
      </c>
      <c r="I140">
        <v>3.225806452</v>
      </c>
      <c r="J140">
        <v>9.6774193549999996</v>
      </c>
      <c r="K140" t="s">
        <v>32</v>
      </c>
      <c r="L140">
        <v>0</v>
      </c>
      <c r="M140">
        <v>70.967741939999996</v>
      </c>
      <c r="N140">
        <v>19.354838709999999</v>
      </c>
    </row>
    <row r="141" spans="1:14">
      <c r="A141" s="14">
        <v>40675</v>
      </c>
      <c r="B141">
        <v>3</v>
      </c>
      <c r="C141" t="s">
        <v>151</v>
      </c>
      <c r="D141">
        <v>1000</v>
      </c>
      <c r="E141">
        <v>7500</v>
      </c>
      <c r="F141">
        <v>7500</v>
      </c>
      <c r="G141">
        <v>100</v>
      </c>
      <c r="H141">
        <v>100</v>
      </c>
      <c r="I141">
        <v>0</v>
      </c>
      <c r="J141">
        <v>0</v>
      </c>
      <c r="K141" t="s">
        <v>32</v>
      </c>
      <c r="L141">
        <v>0</v>
      </c>
      <c r="M141">
        <v>73.333333330000002</v>
      </c>
      <c r="N141">
        <v>20</v>
      </c>
    </row>
    <row r="142" spans="1:14">
      <c r="A142" s="14">
        <v>40675</v>
      </c>
      <c r="B142">
        <v>3</v>
      </c>
      <c r="C142" t="s">
        <v>151</v>
      </c>
      <c r="D142">
        <v>1000</v>
      </c>
      <c r="E142">
        <v>7625</v>
      </c>
      <c r="F142">
        <v>7250</v>
      </c>
      <c r="G142">
        <v>95.161290320000006</v>
      </c>
      <c r="H142">
        <v>93.548387099999999</v>
      </c>
      <c r="I142">
        <v>1.612903226</v>
      </c>
      <c r="J142">
        <v>4.8387096769999998</v>
      </c>
      <c r="K142" t="e">
        <v>#DIV/0!</v>
      </c>
      <c r="L142">
        <v>0</v>
      </c>
      <c r="M142">
        <v>72.150537630000002</v>
      </c>
      <c r="N142">
        <v>19.677419350000001</v>
      </c>
    </row>
    <row r="143" spans="1:14">
      <c r="A143" s="14">
        <v>40675</v>
      </c>
      <c r="B143">
        <v>3</v>
      </c>
      <c r="C143" t="s">
        <v>148</v>
      </c>
      <c r="D143">
        <v>1000</v>
      </c>
      <c r="E143">
        <v>16000</v>
      </c>
      <c r="F143">
        <v>15250</v>
      </c>
      <c r="G143">
        <v>95.3125</v>
      </c>
      <c r="H143">
        <v>92.1875</v>
      </c>
      <c r="I143">
        <v>3.125</v>
      </c>
      <c r="J143">
        <v>4.6875</v>
      </c>
      <c r="K143" t="s">
        <v>32</v>
      </c>
      <c r="L143">
        <v>0</v>
      </c>
      <c r="M143">
        <v>53.125</v>
      </c>
      <c r="N143">
        <v>10.9375</v>
      </c>
    </row>
    <row r="144" spans="1:14">
      <c r="A144" s="14">
        <v>40675</v>
      </c>
      <c r="B144">
        <v>3</v>
      </c>
      <c r="C144" t="s">
        <v>148</v>
      </c>
      <c r="D144">
        <v>1000</v>
      </c>
      <c r="E144">
        <v>14000</v>
      </c>
      <c r="F144">
        <v>13500</v>
      </c>
      <c r="G144">
        <v>96.428571430000005</v>
      </c>
      <c r="H144">
        <v>94.642857140000004</v>
      </c>
      <c r="I144">
        <v>1.7857142859999999</v>
      </c>
      <c r="J144">
        <v>3.5714285710000002</v>
      </c>
      <c r="K144" t="s">
        <v>32</v>
      </c>
      <c r="L144">
        <v>0</v>
      </c>
      <c r="M144">
        <v>85.714285709999999</v>
      </c>
      <c r="N144">
        <v>0</v>
      </c>
    </row>
    <row r="145" spans="1:14">
      <c r="A145" s="14">
        <v>40675</v>
      </c>
      <c r="B145">
        <v>3</v>
      </c>
      <c r="C145" t="s">
        <v>148</v>
      </c>
      <c r="D145">
        <v>1000</v>
      </c>
      <c r="E145">
        <v>15000</v>
      </c>
      <c r="F145">
        <v>14375</v>
      </c>
      <c r="G145">
        <v>95.870535709999999</v>
      </c>
      <c r="H145">
        <v>93.415178569999995</v>
      </c>
      <c r="I145">
        <v>2.4553571430000001</v>
      </c>
      <c r="J145">
        <v>4.1294642860000002</v>
      </c>
      <c r="K145" t="e">
        <v>#DIV/0!</v>
      </c>
      <c r="L145">
        <v>0</v>
      </c>
      <c r="M145">
        <v>69.419642859999996</v>
      </c>
      <c r="N145">
        <v>5.46875</v>
      </c>
    </row>
    <row r="146" spans="1:14">
      <c r="A146" s="14">
        <v>40675</v>
      </c>
      <c r="B146">
        <v>3</v>
      </c>
      <c r="C146" t="s">
        <v>112</v>
      </c>
      <c r="D146">
        <v>280</v>
      </c>
      <c r="E146">
        <v>17250</v>
      </c>
      <c r="F146">
        <v>17000</v>
      </c>
      <c r="G146">
        <v>98.550724639999999</v>
      </c>
      <c r="H146">
        <v>91.304347829999998</v>
      </c>
      <c r="I146">
        <v>7.2463768120000003</v>
      </c>
      <c r="J146">
        <v>1.4492753620000001</v>
      </c>
      <c r="K146" t="s">
        <v>32</v>
      </c>
      <c r="L146">
        <v>0</v>
      </c>
      <c r="M146">
        <v>49.275362319999999</v>
      </c>
      <c r="N146">
        <v>14.49275362</v>
      </c>
    </row>
    <row r="147" spans="1:14">
      <c r="A147" s="14">
        <v>40675</v>
      </c>
      <c r="B147">
        <v>3</v>
      </c>
      <c r="C147" t="s">
        <v>112</v>
      </c>
      <c r="D147">
        <v>280</v>
      </c>
      <c r="E147">
        <v>17500</v>
      </c>
      <c r="F147">
        <v>16750</v>
      </c>
      <c r="G147">
        <v>95.714285709999999</v>
      </c>
      <c r="H147">
        <v>82.857142859999996</v>
      </c>
      <c r="I147">
        <v>12.85714286</v>
      </c>
      <c r="J147">
        <v>4.2857142860000002</v>
      </c>
      <c r="K147" t="s">
        <v>32</v>
      </c>
      <c r="L147">
        <v>0</v>
      </c>
      <c r="M147">
        <v>55.714285709999999</v>
      </c>
      <c r="N147">
        <v>11.42857143</v>
      </c>
    </row>
    <row r="148" spans="1:14">
      <c r="A148" s="14">
        <v>40675</v>
      </c>
      <c r="B148">
        <v>3</v>
      </c>
      <c r="C148" t="s">
        <v>112</v>
      </c>
      <c r="D148">
        <v>280</v>
      </c>
      <c r="E148">
        <v>17375</v>
      </c>
      <c r="F148">
        <v>16875</v>
      </c>
      <c r="G148">
        <v>97.132505179999995</v>
      </c>
      <c r="H148">
        <v>87.080745339999993</v>
      </c>
      <c r="I148">
        <v>10.05175983</v>
      </c>
      <c r="J148">
        <v>2.867494824</v>
      </c>
      <c r="K148" t="e">
        <v>#DIV/0!</v>
      </c>
      <c r="L148">
        <v>0</v>
      </c>
      <c r="M148">
        <v>52.494824020000003</v>
      </c>
      <c r="N148">
        <v>12.96066253</v>
      </c>
    </row>
    <row r="149" spans="1:14">
      <c r="A149" s="14">
        <v>40675</v>
      </c>
      <c r="B149">
        <v>3</v>
      </c>
      <c r="C149" t="s">
        <v>116</v>
      </c>
      <c r="D149">
        <v>280</v>
      </c>
      <c r="E149">
        <v>19000</v>
      </c>
      <c r="F149">
        <v>18750</v>
      </c>
      <c r="G149">
        <v>98.684210530000001</v>
      </c>
      <c r="H149">
        <v>96.052631579999996</v>
      </c>
      <c r="I149">
        <v>2.6315789469999999</v>
      </c>
      <c r="J149">
        <v>1.315789474</v>
      </c>
      <c r="K149" t="s">
        <v>32</v>
      </c>
      <c r="L149">
        <v>0</v>
      </c>
      <c r="M149">
        <v>89.473684210000002</v>
      </c>
      <c r="N149">
        <v>5.263157895</v>
      </c>
    </row>
    <row r="150" spans="1:14">
      <c r="A150" s="14">
        <v>40675</v>
      </c>
      <c r="B150">
        <v>3</v>
      </c>
      <c r="C150" t="s">
        <v>116</v>
      </c>
      <c r="D150">
        <v>280</v>
      </c>
      <c r="E150">
        <v>9250</v>
      </c>
      <c r="F150">
        <v>9250</v>
      </c>
      <c r="G150">
        <v>100</v>
      </c>
      <c r="H150">
        <v>94.59459459</v>
      </c>
      <c r="I150">
        <v>5.4054054049999998</v>
      </c>
      <c r="J150">
        <v>0</v>
      </c>
      <c r="K150" t="s">
        <v>32</v>
      </c>
      <c r="L150">
        <v>0</v>
      </c>
      <c r="M150">
        <v>67.567567569999994</v>
      </c>
      <c r="N150">
        <v>21.621621619999999</v>
      </c>
    </row>
    <row r="151" spans="1:14">
      <c r="A151" s="14">
        <v>40675</v>
      </c>
      <c r="B151">
        <v>3</v>
      </c>
      <c r="C151" t="s">
        <v>116</v>
      </c>
      <c r="D151">
        <v>280</v>
      </c>
      <c r="E151">
        <v>14125</v>
      </c>
      <c r="F151">
        <v>14000</v>
      </c>
      <c r="G151">
        <v>99.342105259999997</v>
      </c>
      <c r="H151">
        <v>95.323613089999995</v>
      </c>
      <c r="I151">
        <v>4.0184921759999996</v>
      </c>
      <c r="J151">
        <v>0.65789473700000001</v>
      </c>
      <c r="K151" t="e">
        <v>#DIV/0!</v>
      </c>
      <c r="L151">
        <v>0</v>
      </c>
      <c r="M151">
        <v>78.520625890000005</v>
      </c>
      <c r="N151">
        <v>13.442389759999999</v>
      </c>
    </row>
    <row r="152" spans="1:14">
      <c r="A152" s="14">
        <v>40675</v>
      </c>
      <c r="B152">
        <v>3</v>
      </c>
      <c r="C152" t="s">
        <v>119</v>
      </c>
      <c r="D152">
        <v>280</v>
      </c>
      <c r="E152">
        <v>8250</v>
      </c>
      <c r="F152">
        <v>7750</v>
      </c>
      <c r="G152">
        <v>93.939393940000002</v>
      </c>
      <c r="H152">
        <v>90.909090910000003</v>
      </c>
      <c r="I152">
        <v>3.0303030299999998</v>
      </c>
      <c r="J152">
        <v>6.0606060609999997</v>
      </c>
      <c r="K152" t="s">
        <v>32</v>
      </c>
      <c r="L152">
        <v>0</v>
      </c>
      <c r="M152">
        <v>78.787878789999994</v>
      </c>
      <c r="N152">
        <v>12.121212119999999</v>
      </c>
    </row>
    <row r="153" spans="1:14">
      <c r="A153" s="14">
        <v>40675</v>
      </c>
      <c r="B153">
        <v>3</v>
      </c>
      <c r="C153" t="s">
        <v>119</v>
      </c>
      <c r="D153">
        <v>280</v>
      </c>
      <c r="E153">
        <v>11500</v>
      </c>
      <c r="F153">
        <v>11500</v>
      </c>
      <c r="G153">
        <v>100</v>
      </c>
      <c r="H153">
        <v>100</v>
      </c>
      <c r="I153">
        <v>0</v>
      </c>
      <c r="J153">
        <v>0</v>
      </c>
      <c r="K153" t="s">
        <v>32</v>
      </c>
      <c r="L153">
        <v>0</v>
      </c>
      <c r="M153">
        <v>89.130434780000002</v>
      </c>
      <c r="N153">
        <v>2.1739130430000002</v>
      </c>
    </row>
    <row r="154" spans="1:14">
      <c r="A154" s="14">
        <v>40675</v>
      </c>
      <c r="B154">
        <v>3</v>
      </c>
      <c r="C154" t="s">
        <v>119</v>
      </c>
      <c r="D154">
        <v>280</v>
      </c>
      <c r="E154">
        <v>9875</v>
      </c>
      <c r="F154">
        <v>9625</v>
      </c>
      <c r="G154">
        <v>96.969696970000001</v>
      </c>
      <c r="H154">
        <v>95.454545449999998</v>
      </c>
      <c r="I154">
        <v>1.5151515149999999</v>
      </c>
      <c r="J154">
        <v>3.0303030299999998</v>
      </c>
      <c r="K154" t="e">
        <v>#DIV/0!</v>
      </c>
      <c r="L154">
        <v>0</v>
      </c>
      <c r="M154">
        <v>83.959156789999994</v>
      </c>
      <c r="N154">
        <v>7.1475625819999999</v>
      </c>
    </row>
    <row r="155" spans="1:14">
      <c r="A155" s="14">
        <v>40675</v>
      </c>
      <c r="B155">
        <v>3</v>
      </c>
      <c r="C155" t="s">
        <v>141</v>
      </c>
      <c r="D155">
        <v>280</v>
      </c>
      <c r="E155">
        <v>8250</v>
      </c>
      <c r="F155">
        <v>7750</v>
      </c>
      <c r="G155">
        <v>93.939393940000002</v>
      </c>
      <c r="H155">
        <v>87.878787880000004</v>
      </c>
      <c r="I155">
        <v>6.0606060609999997</v>
      </c>
      <c r="J155">
        <v>6.0606060609999997</v>
      </c>
      <c r="K155" t="s">
        <v>32</v>
      </c>
      <c r="L155">
        <v>0</v>
      </c>
      <c r="M155">
        <v>54.545454550000002</v>
      </c>
      <c r="N155">
        <v>24.242424239999998</v>
      </c>
    </row>
    <row r="156" spans="1:14">
      <c r="A156" s="14">
        <v>40675</v>
      </c>
      <c r="B156">
        <v>3</v>
      </c>
      <c r="C156" t="s">
        <v>141</v>
      </c>
      <c r="D156">
        <v>280</v>
      </c>
      <c r="E156">
        <v>6750</v>
      </c>
      <c r="F156">
        <v>6750</v>
      </c>
      <c r="G156">
        <v>100</v>
      </c>
      <c r="H156">
        <v>96.296296299999995</v>
      </c>
      <c r="I156">
        <v>3.703703704</v>
      </c>
      <c r="J156">
        <v>0</v>
      </c>
      <c r="K156" t="s">
        <v>32</v>
      </c>
      <c r="L156">
        <v>0</v>
      </c>
      <c r="M156">
        <v>74.074074069999995</v>
      </c>
      <c r="N156">
        <v>3.703703704</v>
      </c>
    </row>
    <row r="157" spans="1:14">
      <c r="A157" s="14">
        <v>40675</v>
      </c>
      <c r="B157">
        <v>3</v>
      </c>
      <c r="C157" t="s">
        <v>141</v>
      </c>
      <c r="D157">
        <v>280</v>
      </c>
      <c r="E157">
        <v>6750</v>
      </c>
      <c r="F157">
        <v>7250</v>
      </c>
      <c r="G157">
        <v>96.969696970000001</v>
      </c>
      <c r="H157">
        <v>92.087542089999999</v>
      </c>
      <c r="I157">
        <v>4.882154882</v>
      </c>
      <c r="J157">
        <v>3.0303030299999998</v>
      </c>
      <c r="K157" t="e">
        <v>#DIV/0!</v>
      </c>
      <c r="L157">
        <v>0</v>
      </c>
      <c r="M157">
        <v>64.309764310000006</v>
      </c>
      <c r="N157">
        <v>13.97306397</v>
      </c>
    </row>
    <row r="158" spans="1:14">
      <c r="A158" s="14">
        <v>40675</v>
      </c>
      <c r="B158">
        <v>3</v>
      </c>
      <c r="C158" t="s">
        <v>153</v>
      </c>
      <c r="D158">
        <v>280</v>
      </c>
      <c r="E158">
        <v>11000</v>
      </c>
      <c r="F158">
        <v>11000</v>
      </c>
      <c r="G158">
        <v>100</v>
      </c>
      <c r="H158">
        <v>100</v>
      </c>
      <c r="I158">
        <v>0</v>
      </c>
      <c r="J158">
        <v>0</v>
      </c>
      <c r="K158" t="s">
        <v>32</v>
      </c>
      <c r="L158">
        <v>0</v>
      </c>
      <c r="M158">
        <v>97.727272729999996</v>
      </c>
      <c r="N158">
        <v>0</v>
      </c>
    </row>
    <row r="159" spans="1:14">
      <c r="A159" s="14">
        <v>40675</v>
      </c>
      <c r="B159">
        <v>3</v>
      </c>
      <c r="C159" t="s">
        <v>153</v>
      </c>
      <c r="D159">
        <v>280</v>
      </c>
      <c r="E159">
        <v>9500</v>
      </c>
      <c r="F159">
        <v>9500</v>
      </c>
      <c r="G159">
        <v>100</v>
      </c>
      <c r="H159">
        <v>97.368421049999995</v>
      </c>
      <c r="I159">
        <v>2.6315789469999999</v>
      </c>
      <c r="J159">
        <v>0</v>
      </c>
      <c r="K159" t="s">
        <v>32</v>
      </c>
      <c r="L159">
        <v>0</v>
      </c>
      <c r="M159">
        <v>94.736842109999998</v>
      </c>
      <c r="N159">
        <v>2.6315789469999999</v>
      </c>
    </row>
    <row r="160" spans="1:14">
      <c r="A160" s="14">
        <v>40675</v>
      </c>
      <c r="B160">
        <v>3</v>
      </c>
      <c r="C160" t="s">
        <v>153</v>
      </c>
      <c r="D160">
        <v>280</v>
      </c>
      <c r="E160">
        <v>10250</v>
      </c>
      <c r="F160">
        <v>10250</v>
      </c>
      <c r="G160">
        <v>100</v>
      </c>
      <c r="H160">
        <v>98.684210530000001</v>
      </c>
      <c r="I160">
        <v>1.315789474</v>
      </c>
      <c r="J160">
        <v>0</v>
      </c>
      <c r="K160" t="e">
        <v>#DIV/0!</v>
      </c>
      <c r="L160">
        <v>0</v>
      </c>
      <c r="M160">
        <v>96.232057420000004</v>
      </c>
      <c r="N160">
        <v>1.315789474</v>
      </c>
    </row>
    <row r="161" spans="1:14">
      <c r="A161" s="14">
        <v>40675</v>
      </c>
      <c r="B161">
        <v>3</v>
      </c>
      <c r="C161" t="s">
        <v>149</v>
      </c>
      <c r="D161">
        <v>280</v>
      </c>
      <c r="E161">
        <v>8750</v>
      </c>
      <c r="F161">
        <v>8750</v>
      </c>
      <c r="G161">
        <v>100</v>
      </c>
      <c r="H161">
        <v>100</v>
      </c>
      <c r="I161">
        <v>0</v>
      </c>
      <c r="J161">
        <v>0</v>
      </c>
      <c r="K161" t="s">
        <v>32</v>
      </c>
      <c r="L161">
        <v>0</v>
      </c>
      <c r="M161">
        <v>71.428571430000005</v>
      </c>
      <c r="N161">
        <v>11.42857143</v>
      </c>
    </row>
    <row r="162" spans="1:14">
      <c r="A162" s="14">
        <v>40675</v>
      </c>
      <c r="B162">
        <v>3</v>
      </c>
      <c r="C162" t="s">
        <v>149</v>
      </c>
      <c r="D162">
        <v>280</v>
      </c>
      <c r="E162">
        <v>9750</v>
      </c>
      <c r="F162">
        <v>9500</v>
      </c>
      <c r="G162">
        <v>97.435897440000005</v>
      </c>
      <c r="H162">
        <v>94.871794870000002</v>
      </c>
      <c r="I162">
        <v>2.5641025640000001</v>
      </c>
      <c r="J162">
        <v>2.5641025640000001</v>
      </c>
      <c r="K162" t="s">
        <v>32</v>
      </c>
      <c r="L162">
        <v>0</v>
      </c>
      <c r="M162">
        <v>66.666666669999998</v>
      </c>
      <c r="N162">
        <v>2.5641025640000001</v>
      </c>
    </row>
    <row r="163" spans="1:14">
      <c r="A163" s="14">
        <v>40675</v>
      </c>
      <c r="B163">
        <v>3</v>
      </c>
      <c r="C163" t="s">
        <v>149</v>
      </c>
      <c r="D163">
        <v>280</v>
      </c>
      <c r="E163">
        <v>9250</v>
      </c>
      <c r="F163">
        <v>9125</v>
      </c>
      <c r="G163">
        <v>98.717948719999995</v>
      </c>
      <c r="H163">
        <v>97.435897440000005</v>
      </c>
      <c r="I163">
        <v>1.2820512820000001</v>
      </c>
      <c r="J163">
        <v>1.2820512820000001</v>
      </c>
      <c r="K163" t="e">
        <v>#DIV/0!</v>
      </c>
      <c r="L163">
        <v>0</v>
      </c>
      <c r="M163">
        <v>69.047619049999994</v>
      </c>
      <c r="N163">
        <v>6.9963369960000001</v>
      </c>
    </row>
    <row r="164" spans="1:14">
      <c r="A164" s="14">
        <v>40675</v>
      </c>
      <c r="B164">
        <v>3</v>
      </c>
      <c r="C164" t="s">
        <v>113</v>
      </c>
      <c r="D164">
        <v>400</v>
      </c>
      <c r="E164">
        <v>9500</v>
      </c>
      <c r="F164">
        <v>9250</v>
      </c>
      <c r="G164">
        <v>97.368421049999995</v>
      </c>
      <c r="H164">
        <v>97.368421049999995</v>
      </c>
      <c r="I164">
        <v>0</v>
      </c>
      <c r="J164">
        <v>2.6315789469999999</v>
      </c>
      <c r="K164" t="s">
        <v>32</v>
      </c>
      <c r="L164">
        <v>0</v>
      </c>
      <c r="M164">
        <v>50</v>
      </c>
      <c r="N164">
        <v>10.52631579</v>
      </c>
    </row>
    <row r="165" spans="1:14">
      <c r="A165" s="14">
        <v>40675</v>
      </c>
      <c r="B165">
        <v>3</v>
      </c>
      <c r="C165" t="s">
        <v>113</v>
      </c>
      <c r="D165">
        <v>400</v>
      </c>
      <c r="E165">
        <v>7750</v>
      </c>
      <c r="F165">
        <v>7750</v>
      </c>
      <c r="G165">
        <v>100</v>
      </c>
      <c r="H165">
        <v>96.774193550000007</v>
      </c>
      <c r="I165">
        <v>3.225806452</v>
      </c>
      <c r="J165">
        <v>0</v>
      </c>
      <c r="K165" t="s">
        <v>32</v>
      </c>
      <c r="L165">
        <v>0</v>
      </c>
      <c r="M165">
        <v>67.741935479999995</v>
      </c>
      <c r="N165">
        <v>12.90322581</v>
      </c>
    </row>
    <row r="166" spans="1:14">
      <c r="A166" s="14">
        <v>40675</v>
      </c>
      <c r="B166">
        <v>3</v>
      </c>
      <c r="C166" t="s">
        <v>113</v>
      </c>
      <c r="D166">
        <v>400</v>
      </c>
      <c r="E166">
        <v>8625</v>
      </c>
      <c r="F166">
        <v>8500</v>
      </c>
      <c r="G166">
        <v>98.684210530000001</v>
      </c>
      <c r="H166">
        <v>97.071307300000001</v>
      </c>
      <c r="I166">
        <v>1.612903226</v>
      </c>
      <c r="J166">
        <v>1.315789474</v>
      </c>
      <c r="K166" t="e">
        <v>#DIV/0!</v>
      </c>
      <c r="L166">
        <v>0</v>
      </c>
      <c r="M166">
        <v>58.870967739999998</v>
      </c>
      <c r="N166">
        <v>11.7147708</v>
      </c>
    </row>
    <row r="167" spans="1:14">
      <c r="A167" s="14">
        <v>40675</v>
      </c>
      <c r="B167">
        <v>3</v>
      </c>
      <c r="C167" t="s">
        <v>117</v>
      </c>
      <c r="D167">
        <v>400</v>
      </c>
      <c r="E167">
        <v>7750</v>
      </c>
      <c r="F167">
        <v>7500</v>
      </c>
      <c r="G167">
        <v>96.774193550000007</v>
      </c>
      <c r="H167">
        <v>96.774193550000007</v>
      </c>
      <c r="I167">
        <v>0</v>
      </c>
      <c r="J167">
        <v>3.225806452</v>
      </c>
      <c r="K167" t="s">
        <v>32</v>
      </c>
      <c r="L167">
        <v>0</v>
      </c>
      <c r="M167">
        <v>77.419354839999997</v>
      </c>
      <c r="N167">
        <v>3.225806452</v>
      </c>
    </row>
    <row r="168" spans="1:14">
      <c r="A168" s="14">
        <v>40675</v>
      </c>
      <c r="B168">
        <v>3</v>
      </c>
      <c r="C168" t="s">
        <v>117</v>
      </c>
      <c r="D168">
        <v>400</v>
      </c>
      <c r="E168">
        <v>7500</v>
      </c>
      <c r="F168">
        <v>7500</v>
      </c>
      <c r="G168">
        <v>100</v>
      </c>
      <c r="H168">
        <v>100</v>
      </c>
      <c r="I168">
        <v>0</v>
      </c>
      <c r="J168">
        <v>0</v>
      </c>
      <c r="K168" t="s">
        <v>32</v>
      </c>
      <c r="L168">
        <v>0</v>
      </c>
      <c r="M168">
        <v>80</v>
      </c>
      <c r="N168">
        <v>6.6666666670000003</v>
      </c>
    </row>
    <row r="169" spans="1:14">
      <c r="A169" s="14">
        <v>40675</v>
      </c>
      <c r="B169">
        <v>3</v>
      </c>
      <c r="C169" t="s">
        <v>117</v>
      </c>
      <c r="D169">
        <v>400</v>
      </c>
      <c r="E169">
        <v>7625</v>
      </c>
      <c r="F169">
        <v>7500</v>
      </c>
      <c r="G169">
        <v>98.387096769999999</v>
      </c>
      <c r="H169">
        <v>98.387096769999999</v>
      </c>
      <c r="I169">
        <v>0</v>
      </c>
      <c r="J169">
        <v>1.612903226</v>
      </c>
      <c r="K169" t="e">
        <v>#DIV/0!</v>
      </c>
      <c r="L169">
        <v>0</v>
      </c>
      <c r="M169">
        <v>78.709677420000006</v>
      </c>
      <c r="N169">
        <v>4.9462365589999999</v>
      </c>
    </row>
    <row r="170" spans="1:14">
      <c r="A170" s="14">
        <v>40675</v>
      </c>
      <c r="B170">
        <v>3</v>
      </c>
      <c r="C170" t="s">
        <v>121</v>
      </c>
      <c r="D170">
        <v>400</v>
      </c>
      <c r="E170">
        <v>5500</v>
      </c>
      <c r="F170">
        <v>5500</v>
      </c>
      <c r="G170">
        <v>100</v>
      </c>
      <c r="H170">
        <v>100</v>
      </c>
      <c r="I170">
        <v>0</v>
      </c>
      <c r="J170">
        <v>0</v>
      </c>
      <c r="K170" t="s">
        <v>32</v>
      </c>
      <c r="L170">
        <v>0</v>
      </c>
      <c r="M170">
        <v>90.909090910000003</v>
      </c>
      <c r="N170">
        <v>9.0909090910000003</v>
      </c>
    </row>
    <row r="171" spans="1:14">
      <c r="A171" s="14">
        <v>40675</v>
      </c>
      <c r="B171">
        <v>3</v>
      </c>
      <c r="C171" t="s">
        <v>121</v>
      </c>
      <c r="D171">
        <v>400</v>
      </c>
      <c r="E171">
        <v>7000</v>
      </c>
      <c r="F171">
        <v>7000</v>
      </c>
      <c r="G171">
        <v>100</v>
      </c>
      <c r="H171">
        <v>96.428571430000005</v>
      </c>
      <c r="I171">
        <v>3.5714285710000002</v>
      </c>
      <c r="J171">
        <v>0</v>
      </c>
      <c r="K171" t="s">
        <v>32</v>
      </c>
      <c r="L171">
        <v>0</v>
      </c>
      <c r="M171">
        <v>85.714285709999999</v>
      </c>
      <c r="N171">
        <v>10.71428571</v>
      </c>
    </row>
    <row r="172" spans="1:14">
      <c r="A172" s="14">
        <v>40675</v>
      </c>
      <c r="B172">
        <v>3</v>
      </c>
      <c r="C172" t="s">
        <v>121</v>
      </c>
      <c r="D172">
        <v>400</v>
      </c>
      <c r="E172">
        <v>6250</v>
      </c>
      <c r="F172">
        <v>6250</v>
      </c>
      <c r="G172">
        <v>100</v>
      </c>
      <c r="H172">
        <v>98.214285709999999</v>
      </c>
      <c r="I172">
        <v>1.7857142859999999</v>
      </c>
      <c r="J172">
        <v>0</v>
      </c>
      <c r="K172" t="e">
        <v>#DIV/0!</v>
      </c>
      <c r="L172">
        <v>0</v>
      </c>
      <c r="M172">
        <v>88.311688309999994</v>
      </c>
      <c r="N172">
        <v>9.9025974029999997</v>
      </c>
    </row>
    <row r="173" spans="1:14">
      <c r="A173" s="14">
        <v>40675</v>
      </c>
      <c r="B173">
        <v>3</v>
      </c>
      <c r="C173" t="s">
        <v>142</v>
      </c>
      <c r="D173">
        <v>400</v>
      </c>
      <c r="E173">
        <v>10750</v>
      </c>
      <c r="F173">
        <v>10250</v>
      </c>
      <c r="G173">
        <v>95.348837209999999</v>
      </c>
      <c r="H173">
        <v>95.348837209999999</v>
      </c>
      <c r="I173">
        <v>0</v>
      </c>
      <c r="J173">
        <v>4.651162791</v>
      </c>
      <c r="K173" t="s">
        <v>32</v>
      </c>
      <c r="L173">
        <v>0</v>
      </c>
      <c r="M173">
        <v>74.418604650000006</v>
      </c>
      <c r="N173">
        <v>16.27906977</v>
      </c>
    </row>
    <row r="174" spans="1:14">
      <c r="A174" s="14">
        <v>40675</v>
      </c>
      <c r="B174">
        <v>3</v>
      </c>
      <c r="C174" t="s">
        <v>142</v>
      </c>
      <c r="D174">
        <v>400</v>
      </c>
      <c r="E174">
        <v>5250</v>
      </c>
      <c r="F174">
        <v>5250</v>
      </c>
      <c r="G174">
        <v>100</v>
      </c>
      <c r="H174">
        <v>100</v>
      </c>
      <c r="I174">
        <v>0</v>
      </c>
      <c r="J174">
        <v>0</v>
      </c>
      <c r="K174" t="s">
        <v>32</v>
      </c>
      <c r="L174">
        <v>0</v>
      </c>
      <c r="M174">
        <v>66.666666669999998</v>
      </c>
      <c r="N174">
        <v>28.571428569999998</v>
      </c>
    </row>
    <row r="175" spans="1:14">
      <c r="A175" s="14">
        <v>40675</v>
      </c>
      <c r="B175">
        <v>3</v>
      </c>
      <c r="C175" t="s">
        <v>142</v>
      </c>
      <c r="D175">
        <v>400</v>
      </c>
      <c r="E175">
        <v>8000</v>
      </c>
      <c r="F175">
        <v>7750</v>
      </c>
      <c r="G175">
        <v>97.674418599999996</v>
      </c>
      <c r="H175">
        <v>97.674418599999996</v>
      </c>
      <c r="I175">
        <v>0</v>
      </c>
      <c r="J175">
        <v>2.3255813949999999</v>
      </c>
      <c r="K175" t="e">
        <v>#DIV/0!</v>
      </c>
      <c r="L175">
        <v>0</v>
      </c>
      <c r="M175">
        <v>70.542635660000002</v>
      </c>
      <c r="N175">
        <v>22.425249170000001</v>
      </c>
    </row>
    <row r="176" spans="1:14">
      <c r="A176" s="14">
        <v>40675</v>
      </c>
      <c r="B176">
        <v>3</v>
      </c>
      <c r="C176" t="s">
        <v>152</v>
      </c>
      <c r="D176">
        <v>400</v>
      </c>
      <c r="E176">
        <v>8250</v>
      </c>
      <c r="F176">
        <v>8000</v>
      </c>
      <c r="G176">
        <v>96.969696970000001</v>
      </c>
      <c r="H176">
        <v>93.939393940000002</v>
      </c>
      <c r="I176">
        <v>3.0303030299999998</v>
      </c>
      <c r="J176">
        <v>3.0303030299999998</v>
      </c>
      <c r="K176" t="s">
        <v>32</v>
      </c>
      <c r="L176">
        <v>0</v>
      </c>
      <c r="M176">
        <v>87.878787880000004</v>
      </c>
      <c r="N176">
        <v>0</v>
      </c>
    </row>
    <row r="177" spans="1:14">
      <c r="A177" s="14">
        <v>40675</v>
      </c>
      <c r="B177">
        <v>3</v>
      </c>
      <c r="C177" t="s">
        <v>152</v>
      </c>
      <c r="D177">
        <v>400</v>
      </c>
      <c r="E177">
        <v>12000</v>
      </c>
      <c r="F177">
        <v>11750</v>
      </c>
      <c r="G177">
        <v>97.916666669999998</v>
      </c>
      <c r="H177">
        <v>97.916666669999998</v>
      </c>
      <c r="I177">
        <v>0</v>
      </c>
      <c r="J177">
        <v>2.0833333330000001</v>
      </c>
      <c r="K177" t="s">
        <v>32</v>
      </c>
      <c r="L177">
        <v>0</v>
      </c>
      <c r="M177">
        <v>87.5</v>
      </c>
      <c r="N177">
        <v>0</v>
      </c>
    </row>
    <row r="178" spans="1:14">
      <c r="A178" s="14">
        <v>40675</v>
      </c>
      <c r="B178">
        <v>3</v>
      </c>
      <c r="C178" t="s">
        <v>152</v>
      </c>
      <c r="D178">
        <v>400</v>
      </c>
      <c r="E178">
        <v>10125</v>
      </c>
      <c r="F178">
        <v>9875</v>
      </c>
      <c r="G178">
        <v>97.443181820000007</v>
      </c>
      <c r="H178">
        <v>95.928030300000003</v>
      </c>
      <c r="I178">
        <v>1.5151515149999999</v>
      </c>
      <c r="J178">
        <v>2.5568181820000002</v>
      </c>
      <c r="K178" t="e">
        <v>#DIV/0!</v>
      </c>
      <c r="L178">
        <v>0</v>
      </c>
      <c r="M178">
        <v>87.689393940000002</v>
      </c>
      <c r="N178">
        <v>0</v>
      </c>
    </row>
    <row r="179" spans="1:14">
      <c r="A179" s="14">
        <v>40675</v>
      </c>
      <c r="B179">
        <v>3</v>
      </c>
      <c r="C179" t="s">
        <v>150</v>
      </c>
      <c r="D179">
        <v>400</v>
      </c>
      <c r="E179">
        <v>4500</v>
      </c>
      <c r="F179">
        <v>4500</v>
      </c>
      <c r="G179">
        <v>100</v>
      </c>
      <c r="H179">
        <v>100</v>
      </c>
      <c r="I179">
        <v>0</v>
      </c>
      <c r="J179">
        <v>0</v>
      </c>
      <c r="K179" t="s">
        <v>32</v>
      </c>
      <c r="L179">
        <v>0</v>
      </c>
      <c r="M179">
        <v>66.666666669999998</v>
      </c>
      <c r="N179">
        <v>0</v>
      </c>
    </row>
    <row r="180" spans="1:14">
      <c r="A180" s="14">
        <v>40675</v>
      </c>
      <c r="B180">
        <v>3</v>
      </c>
      <c r="C180" t="s">
        <v>150</v>
      </c>
      <c r="D180">
        <v>400</v>
      </c>
      <c r="E180">
        <v>9500</v>
      </c>
      <c r="F180">
        <v>9250</v>
      </c>
      <c r="G180">
        <v>97.368421049999995</v>
      </c>
      <c r="H180">
        <v>97.368421049999995</v>
      </c>
      <c r="I180">
        <v>0</v>
      </c>
      <c r="J180">
        <v>2.6315789469999999</v>
      </c>
      <c r="K180" t="s">
        <v>32</v>
      </c>
      <c r="L180">
        <v>0</v>
      </c>
      <c r="M180">
        <v>84.21052632</v>
      </c>
      <c r="N180">
        <v>2.6315789469999999</v>
      </c>
    </row>
    <row r="181" spans="1:14">
      <c r="A181" s="14">
        <v>40675</v>
      </c>
      <c r="B181">
        <v>3</v>
      </c>
      <c r="C181" t="s">
        <v>150</v>
      </c>
      <c r="D181">
        <v>400</v>
      </c>
      <c r="E181">
        <v>7000</v>
      </c>
      <c r="F181">
        <v>6875</v>
      </c>
      <c r="G181">
        <v>98.684210530000001</v>
      </c>
      <c r="H181">
        <v>98.684210530000001</v>
      </c>
      <c r="I181">
        <v>0</v>
      </c>
      <c r="J181">
        <v>1.315789474</v>
      </c>
      <c r="K181" t="e">
        <v>#DIV/0!</v>
      </c>
      <c r="L181">
        <v>0</v>
      </c>
      <c r="M181">
        <v>75.438596489999995</v>
      </c>
      <c r="N181">
        <v>1.315789474</v>
      </c>
    </row>
    <row r="182" spans="1:14">
      <c r="A182" s="14">
        <v>40676</v>
      </c>
      <c r="B182">
        <v>4</v>
      </c>
      <c r="C182" t="s">
        <v>46</v>
      </c>
      <c r="D182">
        <v>280</v>
      </c>
      <c r="E182">
        <v>11750</v>
      </c>
      <c r="F182">
        <v>11750</v>
      </c>
      <c r="G182">
        <v>100</v>
      </c>
      <c r="H182">
        <v>95.744680851063833</v>
      </c>
      <c r="I182">
        <v>4.2553191489361701</v>
      </c>
      <c r="J182">
        <v>0</v>
      </c>
      <c r="K182" t="s">
        <v>32</v>
      </c>
      <c r="L182">
        <v>65.957446809999993</v>
      </c>
      <c r="M182">
        <v>19.148936169999999</v>
      </c>
      <c r="N182">
        <v>14.893617020000001</v>
      </c>
    </row>
    <row r="183" spans="1:14">
      <c r="A183" s="14">
        <v>40676</v>
      </c>
      <c r="B183">
        <v>4</v>
      </c>
      <c r="C183" t="s">
        <v>46</v>
      </c>
      <c r="D183">
        <v>280</v>
      </c>
      <c r="E183">
        <v>12250</v>
      </c>
      <c r="F183">
        <v>12000</v>
      </c>
      <c r="G183">
        <v>97.959183670000002</v>
      </c>
      <c r="H183">
        <v>97.916666666666657</v>
      </c>
      <c r="I183">
        <v>2.083333333333333</v>
      </c>
      <c r="J183">
        <v>0</v>
      </c>
      <c r="K183" t="s">
        <v>32</v>
      </c>
      <c r="L183">
        <v>48.979591839999998</v>
      </c>
      <c r="M183">
        <v>40.816326529999998</v>
      </c>
      <c r="N183">
        <v>10.204081629999999</v>
      </c>
    </row>
    <row r="184" spans="1:14">
      <c r="A184" s="28">
        <v>40676</v>
      </c>
      <c r="B184" s="15">
        <v>4</v>
      </c>
      <c r="C184" s="15" t="s">
        <v>46</v>
      </c>
      <c r="D184" s="15">
        <v>280</v>
      </c>
      <c r="E184" s="15">
        <v>12000</v>
      </c>
      <c r="F184" s="15">
        <v>11875</v>
      </c>
      <c r="G184" s="15">
        <v>98.979591839999998</v>
      </c>
      <c r="H184" s="15">
        <f>AVERAGE(H182:H183)</f>
        <v>96.830673758865245</v>
      </c>
      <c r="I184" s="15">
        <f>AVERAGE(I182:I183)</f>
        <v>3.1693262411347516</v>
      </c>
      <c r="J184" s="15">
        <v>0</v>
      </c>
      <c r="K184" s="15" t="e">
        <v>#DIV/0!</v>
      </c>
      <c r="L184" s="15">
        <v>57.468519319999999</v>
      </c>
      <c r="M184" s="15">
        <v>29.982631349999998</v>
      </c>
      <c r="N184" s="15">
        <v>12.548849329999999</v>
      </c>
    </row>
    <row r="185" spans="1:14">
      <c r="A185" s="14">
        <v>40676</v>
      </c>
      <c r="B185">
        <v>4</v>
      </c>
      <c r="C185" t="s">
        <v>50</v>
      </c>
      <c r="D185">
        <v>280</v>
      </c>
      <c r="E185">
        <v>5000</v>
      </c>
      <c r="F185">
        <v>4500</v>
      </c>
      <c r="G185">
        <v>90</v>
      </c>
      <c r="H185">
        <v>85</v>
      </c>
      <c r="I185">
        <v>5</v>
      </c>
      <c r="J185">
        <v>10</v>
      </c>
      <c r="K185" t="s">
        <v>32</v>
      </c>
      <c r="L185">
        <v>25</v>
      </c>
      <c r="M185">
        <v>45</v>
      </c>
      <c r="N185">
        <v>30</v>
      </c>
    </row>
    <row r="186" spans="1:14">
      <c r="A186" s="14">
        <v>40676</v>
      </c>
      <c r="B186">
        <v>4</v>
      </c>
      <c r="C186" t="s">
        <v>50</v>
      </c>
      <c r="D186">
        <v>280</v>
      </c>
      <c r="E186">
        <v>3500</v>
      </c>
      <c r="F186">
        <v>3500</v>
      </c>
      <c r="G186">
        <v>100</v>
      </c>
      <c r="H186">
        <v>85.714285714285708</v>
      </c>
      <c r="I186">
        <v>14.285714285714285</v>
      </c>
      <c r="J186">
        <v>0</v>
      </c>
      <c r="K186" t="s">
        <v>32</v>
      </c>
      <c r="L186">
        <v>35.714285709999999</v>
      </c>
      <c r="M186">
        <v>28.571428569999998</v>
      </c>
      <c r="N186">
        <v>35.714285709999999</v>
      </c>
    </row>
    <row r="187" spans="1:14">
      <c r="A187" s="28">
        <v>40676</v>
      </c>
      <c r="B187" s="15">
        <v>4</v>
      </c>
      <c r="C187" s="15" t="s">
        <v>50</v>
      </c>
      <c r="D187" s="15">
        <v>280</v>
      </c>
      <c r="E187" s="15">
        <v>4250</v>
      </c>
      <c r="F187" s="15">
        <v>4000</v>
      </c>
      <c r="G187" s="15">
        <v>95</v>
      </c>
      <c r="H187" s="15">
        <f>AVERAGE(H185:H186)</f>
        <v>85.357142857142861</v>
      </c>
      <c r="I187" s="15">
        <f>AVERAGE(I185:I186)</f>
        <v>9.6428571428571423</v>
      </c>
      <c r="J187" s="15">
        <v>5</v>
      </c>
      <c r="K187" s="15" t="e">
        <v>#DIV/0!</v>
      </c>
      <c r="L187" s="15">
        <v>30.35714286</v>
      </c>
      <c r="M187" s="15">
        <v>36.785714290000001</v>
      </c>
      <c r="N187" s="15">
        <v>32.857142860000003</v>
      </c>
    </row>
    <row r="188" spans="1:14">
      <c r="A188" s="14">
        <v>40676</v>
      </c>
      <c r="B188">
        <v>4</v>
      </c>
      <c r="C188" t="s">
        <v>51</v>
      </c>
      <c r="D188">
        <v>280</v>
      </c>
      <c r="E188">
        <v>8500</v>
      </c>
      <c r="F188">
        <v>8250</v>
      </c>
      <c r="G188">
        <v>97.058823529999998</v>
      </c>
      <c r="H188">
        <v>100</v>
      </c>
      <c r="I188">
        <v>0</v>
      </c>
      <c r="J188">
        <v>0</v>
      </c>
      <c r="K188" t="s">
        <v>32</v>
      </c>
      <c r="L188">
        <v>61.764705880000001</v>
      </c>
      <c r="M188">
        <v>26.470588240000001</v>
      </c>
      <c r="N188">
        <v>11.764705879999999</v>
      </c>
    </row>
    <row r="189" spans="1:14">
      <c r="A189" s="14">
        <v>40676</v>
      </c>
      <c r="B189">
        <v>4</v>
      </c>
      <c r="C189" t="s">
        <v>51</v>
      </c>
      <c r="D189">
        <v>280</v>
      </c>
      <c r="E189">
        <v>12750</v>
      </c>
      <c r="F189">
        <v>12500</v>
      </c>
      <c r="G189">
        <v>98.039215690000006</v>
      </c>
      <c r="H189">
        <v>96</v>
      </c>
      <c r="I189">
        <v>4</v>
      </c>
      <c r="J189">
        <v>0</v>
      </c>
      <c r="K189" t="s">
        <v>32</v>
      </c>
      <c r="L189">
        <v>45.098039219999997</v>
      </c>
      <c r="M189">
        <v>52.941176470000002</v>
      </c>
      <c r="N189">
        <v>1.9607843140000001</v>
      </c>
    </row>
    <row r="190" spans="1:14">
      <c r="A190" s="28">
        <v>40676</v>
      </c>
      <c r="B190" s="15">
        <v>4</v>
      </c>
      <c r="C190" s="15" t="s">
        <v>51</v>
      </c>
      <c r="D190" s="15">
        <v>280</v>
      </c>
      <c r="E190" s="15">
        <v>10625</v>
      </c>
      <c r="F190" s="15">
        <v>10375</v>
      </c>
      <c r="G190" s="15">
        <v>97.549019610000002</v>
      </c>
      <c r="H190" s="15">
        <f>AVERAGE(H188:H189)</f>
        <v>98</v>
      </c>
      <c r="I190" s="15">
        <f>AVERAGE(I188:I189)</f>
        <v>2</v>
      </c>
      <c r="J190" s="15">
        <v>0</v>
      </c>
      <c r="K190" s="15" t="e">
        <v>#DIV/0!</v>
      </c>
      <c r="L190" s="15">
        <v>53.431372549999999</v>
      </c>
      <c r="M190" s="15">
        <v>39.705882350000003</v>
      </c>
      <c r="N190" s="15">
        <v>6.8627450980000004</v>
      </c>
    </row>
    <row r="191" spans="1:14">
      <c r="A191" s="14">
        <v>40676</v>
      </c>
      <c r="B191">
        <v>4</v>
      </c>
      <c r="C191" t="s">
        <v>47</v>
      </c>
      <c r="D191">
        <v>400</v>
      </c>
      <c r="E191">
        <v>3500</v>
      </c>
      <c r="F191">
        <v>3250</v>
      </c>
      <c r="G191">
        <v>92.857142859999996</v>
      </c>
      <c r="H191">
        <v>92.307692307692307</v>
      </c>
      <c r="I191">
        <v>7.6923076923076925</v>
      </c>
      <c r="J191">
        <v>0</v>
      </c>
      <c r="K191" t="s">
        <v>32</v>
      </c>
      <c r="L191">
        <v>71.428571430000005</v>
      </c>
      <c r="M191">
        <v>21.428571430000002</v>
      </c>
      <c r="N191">
        <v>7.1428571429999996</v>
      </c>
    </row>
    <row r="192" spans="1:14">
      <c r="A192" s="14">
        <v>40676</v>
      </c>
      <c r="B192">
        <v>4</v>
      </c>
      <c r="C192" t="s">
        <v>47</v>
      </c>
      <c r="D192">
        <v>400</v>
      </c>
      <c r="E192">
        <v>2750</v>
      </c>
      <c r="F192">
        <v>2500</v>
      </c>
      <c r="G192">
        <v>90.909090910000003</v>
      </c>
      <c r="H192">
        <v>100</v>
      </c>
      <c r="I192">
        <v>0</v>
      </c>
      <c r="J192">
        <v>0</v>
      </c>
      <c r="K192" t="s">
        <v>32</v>
      </c>
      <c r="L192">
        <v>100</v>
      </c>
      <c r="M192">
        <v>0</v>
      </c>
      <c r="N192">
        <v>0</v>
      </c>
    </row>
    <row r="193" spans="1:14">
      <c r="A193" s="28">
        <v>40676</v>
      </c>
      <c r="B193" s="15">
        <v>4</v>
      </c>
      <c r="C193" s="15" t="s">
        <v>47</v>
      </c>
      <c r="D193" s="15">
        <v>400</v>
      </c>
      <c r="E193" s="15">
        <v>3125</v>
      </c>
      <c r="F193" s="15">
        <v>2875</v>
      </c>
      <c r="G193" s="15">
        <v>91.883116880000003</v>
      </c>
      <c r="H193" s="15">
        <f>AVERAGE(H191:H192)</f>
        <v>96.15384615384616</v>
      </c>
      <c r="I193" s="15">
        <f>AVERAGE(I191:I192)</f>
        <v>3.8461538461538463</v>
      </c>
      <c r="J193" s="15">
        <v>0</v>
      </c>
      <c r="K193" s="15" t="e">
        <v>#DIV/0!</v>
      </c>
      <c r="L193" s="15">
        <v>85.714285709999999</v>
      </c>
      <c r="M193" s="15">
        <v>10.71428571</v>
      </c>
      <c r="N193" s="15">
        <v>3.5714285710000002</v>
      </c>
    </row>
    <row r="194" spans="1:14">
      <c r="A194" s="14">
        <v>40676</v>
      </c>
      <c r="B194">
        <v>4</v>
      </c>
      <c r="C194" t="s">
        <v>52</v>
      </c>
      <c r="D194">
        <v>400</v>
      </c>
      <c r="E194">
        <v>11500</v>
      </c>
      <c r="F194">
        <v>11250</v>
      </c>
      <c r="G194">
        <v>97.826086959999998</v>
      </c>
      <c r="H194">
        <v>100</v>
      </c>
      <c r="I194">
        <v>0</v>
      </c>
      <c r="J194">
        <v>0</v>
      </c>
      <c r="K194" t="s">
        <v>32</v>
      </c>
      <c r="L194">
        <v>78.260869569999997</v>
      </c>
      <c r="M194">
        <v>17.391304349999999</v>
      </c>
      <c r="N194">
        <v>4.3478260869999996</v>
      </c>
    </row>
    <row r="195" spans="1:14">
      <c r="A195" s="14">
        <v>40676</v>
      </c>
      <c r="B195">
        <v>4</v>
      </c>
      <c r="C195" t="s">
        <v>52</v>
      </c>
      <c r="D195">
        <v>400</v>
      </c>
      <c r="E195">
        <v>9000</v>
      </c>
      <c r="F195">
        <v>8000</v>
      </c>
      <c r="G195">
        <v>88.888888890000004</v>
      </c>
      <c r="H195">
        <v>88.571428571428569</v>
      </c>
      <c r="I195">
        <v>2.8571428571428572</v>
      </c>
      <c r="J195">
        <v>8.5714285714285712</v>
      </c>
      <c r="K195" t="s">
        <v>32</v>
      </c>
      <c r="L195">
        <v>72.222222220000006</v>
      </c>
      <c r="M195">
        <v>25</v>
      </c>
      <c r="N195">
        <v>2.7777777779999999</v>
      </c>
    </row>
    <row r="196" spans="1:14">
      <c r="A196" s="28">
        <v>40676</v>
      </c>
      <c r="B196" s="15">
        <v>4</v>
      </c>
      <c r="C196" s="15" t="s">
        <v>52</v>
      </c>
      <c r="D196" s="15">
        <v>400</v>
      </c>
      <c r="E196" s="15">
        <v>10250</v>
      </c>
      <c r="F196" s="15">
        <v>9625</v>
      </c>
      <c r="G196" s="15">
        <v>93.357487919999997</v>
      </c>
      <c r="H196" s="15">
        <f>AVERAGE(H194:H195)</f>
        <v>94.285714285714278</v>
      </c>
      <c r="I196" s="15">
        <f>AVERAGE(I194:I195)</f>
        <v>1.4285714285714286</v>
      </c>
      <c r="J196" s="15">
        <f>AVERAGE(J194:J195)</f>
        <v>4.2857142857142856</v>
      </c>
      <c r="K196" s="15" t="e">
        <v>#DIV/0!</v>
      </c>
      <c r="L196" s="15">
        <v>75.241545889999998</v>
      </c>
      <c r="M196" s="15">
        <v>21.195652169999999</v>
      </c>
      <c r="N196" s="15">
        <v>3.5628019320000002</v>
      </c>
    </row>
    <row r="197" spans="1:14">
      <c r="A197" s="14">
        <v>40676</v>
      </c>
      <c r="B197">
        <v>4</v>
      </c>
      <c r="C197" t="s">
        <v>53</v>
      </c>
      <c r="D197">
        <v>400</v>
      </c>
      <c r="E197">
        <v>4000</v>
      </c>
      <c r="F197">
        <v>3500</v>
      </c>
      <c r="G197">
        <v>87.5</v>
      </c>
      <c r="H197">
        <v>78.571428571428569</v>
      </c>
      <c r="I197">
        <v>21.428571428571427</v>
      </c>
      <c r="J197">
        <v>0</v>
      </c>
      <c r="K197" t="s">
        <v>32</v>
      </c>
      <c r="L197">
        <v>81.25</v>
      </c>
      <c r="M197">
        <v>12.5</v>
      </c>
      <c r="N197">
        <v>6.25</v>
      </c>
    </row>
    <row r="198" spans="1:14">
      <c r="A198" s="14">
        <v>40676</v>
      </c>
      <c r="B198">
        <v>4</v>
      </c>
      <c r="C198" t="s">
        <v>53</v>
      </c>
      <c r="D198">
        <v>400</v>
      </c>
      <c r="E198">
        <v>1000</v>
      </c>
      <c r="F198">
        <v>1000</v>
      </c>
      <c r="G198">
        <v>100</v>
      </c>
      <c r="H198">
        <v>25</v>
      </c>
      <c r="I198">
        <v>75</v>
      </c>
      <c r="J198">
        <v>0</v>
      </c>
      <c r="K198" t="s">
        <v>32</v>
      </c>
      <c r="L198">
        <v>100</v>
      </c>
      <c r="M198">
        <v>0</v>
      </c>
      <c r="N198">
        <v>0</v>
      </c>
    </row>
    <row r="199" spans="1:14">
      <c r="A199" s="28">
        <v>40676</v>
      </c>
      <c r="B199" s="15">
        <v>4</v>
      </c>
      <c r="C199" s="15" t="s">
        <v>53</v>
      </c>
      <c r="D199" s="15">
        <v>400</v>
      </c>
      <c r="E199" s="15">
        <v>2500</v>
      </c>
      <c r="F199" s="15">
        <v>2250</v>
      </c>
      <c r="G199" s="15">
        <v>93.75</v>
      </c>
      <c r="H199" s="15">
        <f>AVERAGE(H197:H198)</f>
        <v>51.785714285714285</v>
      </c>
      <c r="I199" s="15">
        <f>AVERAGE(I197:I198)</f>
        <v>48.214285714285715</v>
      </c>
      <c r="J199" s="15">
        <v>0</v>
      </c>
      <c r="K199" s="15" t="e">
        <v>#DIV/0!</v>
      </c>
      <c r="L199" s="15">
        <v>90.625</v>
      </c>
      <c r="M199" s="15">
        <v>6.25</v>
      </c>
      <c r="N199" s="15">
        <v>3.125</v>
      </c>
    </row>
    <row r="200" spans="1:14">
      <c r="A200" s="14">
        <v>40676</v>
      </c>
      <c r="B200">
        <v>4</v>
      </c>
      <c r="C200" t="s">
        <v>44</v>
      </c>
      <c r="D200">
        <v>1000</v>
      </c>
      <c r="E200">
        <v>15500</v>
      </c>
      <c r="F200" t="s">
        <v>32</v>
      </c>
      <c r="G200" t="s">
        <v>32</v>
      </c>
      <c r="H200" t="s">
        <v>32</v>
      </c>
      <c r="I200" t="s">
        <v>32</v>
      </c>
      <c r="J200" t="s">
        <v>32</v>
      </c>
      <c r="K200" t="s">
        <v>32</v>
      </c>
      <c r="L200" t="s">
        <v>32</v>
      </c>
      <c r="M200" t="s">
        <v>32</v>
      </c>
      <c r="N200" t="s">
        <v>32</v>
      </c>
    </row>
    <row r="201" spans="1:14">
      <c r="A201" s="14">
        <v>40676</v>
      </c>
      <c r="B201">
        <v>4</v>
      </c>
      <c r="C201" t="s">
        <v>44</v>
      </c>
      <c r="D201">
        <v>1000</v>
      </c>
      <c r="E201">
        <v>12000</v>
      </c>
      <c r="F201" t="s">
        <v>32</v>
      </c>
      <c r="G201" t="s">
        <v>32</v>
      </c>
      <c r="H201" t="s">
        <v>32</v>
      </c>
      <c r="I201" t="s">
        <v>32</v>
      </c>
      <c r="J201" t="s">
        <v>32</v>
      </c>
      <c r="K201" t="s">
        <v>32</v>
      </c>
      <c r="L201" t="s">
        <v>32</v>
      </c>
      <c r="M201" t="s">
        <v>32</v>
      </c>
      <c r="N201" t="s">
        <v>32</v>
      </c>
    </row>
    <row r="202" spans="1:14">
      <c r="A202" s="28">
        <v>40676</v>
      </c>
      <c r="B202" s="15">
        <v>4</v>
      </c>
      <c r="C202" s="15" t="s">
        <v>44</v>
      </c>
      <c r="D202" s="15">
        <v>1000</v>
      </c>
      <c r="E202" s="15">
        <v>13750</v>
      </c>
      <c r="F202" s="15" t="e">
        <v>#DIV/0!</v>
      </c>
      <c r="G202" s="15" t="e">
        <v>#DIV/0!</v>
      </c>
      <c r="H202" s="15" t="e">
        <v>#DIV/0!</v>
      </c>
      <c r="I202" s="15" t="e">
        <v>#DIV/0!</v>
      </c>
      <c r="J202" s="15" t="e">
        <v>#DIV/0!</v>
      </c>
      <c r="K202" s="15" t="e">
        <v>#DIV/0!</v>
      </c>
      <c r="L202" s="15" t="e">
        <v>#DIV/0!</v>
      </c>
      <c r="M202" s="15" t="e">
        <v>#DIV/0!</v>
      </c>
      <c r="N202" s="15" t="e">
        <v>#DIV/0!</v>
      </c>
    </row>
    <row r="203" spans="1:14">
      <c r="A203" s="14">
        <v>40676</v>
      </c>
      <c r="B203">
        <v>4</v>
      </c>
      <c r="C203" t="s">
        <v>49</v>
      </c>
      <c r="D203">
        <v>1000</v>
      </c>
      <c r="E203">
        <v>13500</v>
      </c>
      <c r="F203">
        <v>13500</v>
      </c>
      <c r="G203">
        <v>100</v>
      </c>
      <c r="H203">
        <v>96.296296296296291</v>
      </c>
      <c r="I203">
        <v>3.7037037037037033</v>
      </c>
      <c r="J203">
        <v>0</v>
      </c>
      <c r="K203" t="s">
        <v>32</v>
      </c>
      <c r="L203">
        <v>35.185185189999999</v>
      </c>
      <c r="M203">
        <v>46.296296300000002</v>
      </c>
      <c r="N203">
        <v>18.518518520000001</v>
      </c>
    </row>
    <row r="204" spans="1:14">
      <c r="A204" s="14">
        <v>40676</v>
      </c>
      <c r="B204">
        <v>4</v>
      </c>
      <c r="C204" t="s">
        <v>49</v>
      </c>
      <c r="D204">
        <v>1000</v>
      </c>
      <c r="E204">
        <v>11250</v>
      </c>
      <c r="F204">
        <v>11000</v>
      </c>
      <c r="G204">
        <v>97.777777779999994</v>
      </c>
      <c r="H204">
        <v>97.727272727272734</v>
      </c>
      <c r="I204">
        <v>2.2727272727272729</v>
      </c>
      <c r="J204">
        <v>0</v>
      </c>
      <c r="K204" t="s">
        <v>32</v>
      </c>
      <c r="L204">
        <v>37.777777780000001</v>
      </c>
      <c r="M204">
        <v>46.666666669999998</v>
      </c>
      <c r="N204">
        <v>15.55555556</v>
      </c>
    </row>
    <row r="205" spans="1:14">
      <c r="A205" s="28">
        <v>40676</v>
      </c>
      <c r="B205" s="15">
        <v>4</v>
      </c>
      <c r="C205" s="15" t="s">
        <v>49</v>
      </c>
      <c r="D205" s="15">
        <v>1000</v>
      </c>
      <c r="E205" s="15">
        <v>12375</v>
      </c>
      <c r="F205" s="15">
        <v>12250</v>
      </c>
      <c r="G205" s="15">
        <v>98.888888890000004</v>
      </c>
      <c r="H205" s="15">
        <f>AVERAGE(H203:H204)</f>
        <v>97.011784511784512</v>
      </c>
      <c r="I205" s="15">
        <f>AVERAGE(I203:I204)</f>
        <v>2.9882154882154879</v>
      </c>
      <c r="J205" s="15">
        <v>0</v>
      </c>
      <c r="K205" s="15" t="e">
        <v>#DIV/0!</v>
      </c>
      <c r="L205" s="15">
        <v>36.481481479999999</v>
      </c>
      <c r="M205" s="15">
        <v>46.481481479999999</v>
      </c>
      <c r="N205" s="15">
        <v>17.037037040000001</v>
      </c>
    </row>
    <row r="206" spans="1:14">
      <c r="A206" s="14">
        <v>40678</v>
      </c>
      <c r="B206">
        <v>6</v>
      </c>
      <c r="C206" t="s">
        <v>114</v>
      </c>
      <c r="D206">
        <v>1000</v>
      </c>
      <c r="E206">
        <v>6900</v>
      </c>
      <c r="F206">
        <v>6600</v>
      </c>
      <c r="G206">
        <v>95.652173910000002</v>
      </c>
      <c r="H206">
        <v>82.608695650000001</v>
      </c>
      <c r="I206">
        <v>13.043478260000001</v>
      </c>
      <c r="J206">
        <v>4.3478260869999996</v>
      </c>
      <c r="K206" t="s">
        <v>32</v>
      </c>
      <c r="L206">
        <v>0</v>
      </c>
      <c r="M206">
        <v>86.956521739999999</v>
      </c>
      <c r="N206">
        <v>8.6956521739999992</v>
      </c>
    </row>
    <row r="207" spans="1:14">
      <c r="A207" s="14">
        <v>40678</v>
      </c>
      <c r="B207">
        <v>6</v>
      </c>
      <c r="C207" t="s">
        <v>114</v>
      </c>
      <c r="D207">
        <v>1000</v>
      </c>
      <c r="E207">
        <v>7200</v>
      </c>
      <c r="F207">
        <v>7050</v>
      </c>
      <c r="G207">
        <v>97.916666669999998</v>
      </c>
      <c r="H207">
        <v>91.666666669999998</v>
      </c>
      <c r="I207">
        <v>6.25</v>
      </c>
      <c r="J207">
        <v>2.0833333330000001</v>
      </c>
      <c r="K207" t="s">
        <v>32</v>
      </c>
      <c r="L207">
        <v>0</v>
      </c>
      <c r="M207">
        <v>70.833333330000002</v>
      </c>
      <c r="N207">
        <v>29.166666670000001</v>
      </c>
    </row>
    <row r="208" spans="1:14">
      <c r="A208" s="14">
        <v>40678</v>
      </c>
      <c r="B208">
        <v>6</v>
      </c>
      <c r="C208" t="s">
        <v>114</v>
      </c>
      <c r="D208">
        <v>1000</v>
      </c>
      <c r="E208">
        <v>7050</v>
      </c>
      <c r="F208">
        <v>6825</v>
      </c>
      <c r="G208">
        <v>96.78442029</v>
      </c>
      <c r="H208">
        <v>87.13768116</v>
      </c>
      <c r="I208">
        <v>9.6467391300000003</v>
      </c>
      <c r="J208">
        <v>3.2155797100000001</v>
      </c>
      <c r="K208" t="e">
        <v>#DIV/0!</v>
      </c>
      <c r="L208">
        <v>0</v>
      </c>
      <c r="M208">
        <v>78.894927539999998</v>
      </c>
      <c r="N208">
        <v>18.93115942</v>
      </c>
    </row>
    <row r="209" spans="1:14">
      <c r="A209" s="14">
        <v>40678</v>
      </c>
      <c r="B209">
        <v>6</v>
      </c>
      <c r="C209" t="s">
        <v>115</v>
      </c>
      <c r="D209">
        <v>1000</v>
      </c>
      <c r="E209">
        <v>4650</v>
      </c>
      <c r="F209">
        <v>4500</v>
      </c>
      <c r="G209">
        <v>96.774193550000007</v>
      </c>
      <c r="H209">
        <v>77.419354839999997</v>
      </c>
      <c r="I209">
        <v>19.354838709999999</v>
      </c>
      <c r="J209">
        <v>3.225806452</v>
      </c>
      <c r="K209" t="s">
        <v>32</v>
      </c>
      <c r="L209">
        <v>9.6774193549999996</v>
      </c>
      <c r="M209">
        <v>64.516129030000002</v>
      </c>
      <c r="N209">
        <v>35.483870969999998</v>
      </c>
    </row>
    <row r="210" spans="1:14">
      <c r="A210" s="14">
        <v>40678</v>
      </c>
      <c r="B210">
        <v>6</v>
      </c>
      <c r="C210" t="s">
        <v>115</v>
      </c>
      <c r="D210">
        <v>1000</v>
      </c>
      <c r="E210">
        <v>2700</v>
      </c>
      <c r="F210">
        <v>2700</v>
      </c>
      <c r="G210">
        <v>100</v>
      </c>
      <c r="H210">
        <v>100</v>
      </c>
      <c r="I210">
        <v>0</v>
      </c>
      <c r="J210">
        <v>0</v>
      </c>
      <c r="K210" t="s">
        <v>32</v>
      </c>
      <c r="L210">
        <v>0</v>
      </c>
      <c r="M210">
        <v>83.333333330000002</v>
      </c>
      <c r="N210">
        <v>16.666666670000001</v>
      </c>
    </row>
    <row r="211" spans="1:14">
      <c r="A211" s="14">
        <v>40678</v>
      </c>
      <c r="B211">
        <v>6</v>
      </c>
      <c r="C211" t="s">
        <v>115</v>
      </c>
      <c r="D211">
        <v>1000</v>
      </c>
      <c r="E211">
        <v>3675</v>
      </c>
      <c r="F211">
        <v>3600</v>
      </c>
      <c r="G211">
        <v>98.387096769999999</v>
      </c>
      <c r="H211">
        <v>88.709677420000006</v>
      </c>
      <c r="I211">
        <v>9.6774193549999996</v>
      </c>
      <c r="J211">
        <v>1.612903226</v>
      </c>
      <c r="K211" t="e">
        <v>#DIV/0!</v>
      </c>
      <c r="L211">
        <v>4.8387096769999998</v>
      </c>
      <c r="M211">
        <v>73.924731179999995</v>
      </c>
      <c r="N211">
        <v>26.075268820000002</v>
      </c>
    </row>
    <row r="212" spans="1:14">
      <c r="A212" s="14">
        <v>40678</v>
      </c>
      <c r="B212">
        <v>6</v>
      </c>
      <c r="C212" t="s">
        <v>118</v>
      </c>
      <c r="D212">
        <v>1000</v>
      </c>
      <c r="E212">
        <v>7950</v>
      </c>
      <c r="F212">
        <v>7950</v>
      </c>
      <c r="G212">
        <v>100</v>
      </c>
      <c r="H212">
        <v>98.113207549999998</v>
      </c>
      <c r="I212">
        <v>1.886792453</v>
      </c>
      <c r="J212">
        <v>0</v>
      </c>
      <c r="K212" t="s">
        <v>32</v>
      </c>
      <c r="L212">
        <v>0</v>
      </c>
      <c r="M212">
        <v>98.113207549999998</v>
      </c>
      <c r="N212">
        <v>1.886792453</v>
      </c>
    </row>
    <row r="213" spans="1:14">
      <c r="A213" s="14">
        <v>40678</v>
      </c>
      <c r="B213">
        <v>6</v>
      </c>
      <c r="C213" t="s">
        <v>118</v>
      </c>
      <c r="D213">
        <v>1000</v>
      </c>
      <c r="E213">
        <v>7650</v>
      </c>
      <c r="F213">
        <v>7650</v>
      </c>
      <c r="G213">
        <v>100</v>
      </c>
      <c r="H213">
        <v>98.039215690000006</v>
      </c>
      <c r="I213">
        <v>1.9607843140000001</v>
      </c>
      <c r="J213">
        <v>0</v>
      </c>
      <c r="K213" t="s">
        <v>32</v>
      </c>
      <c r="L213">
        <v>9.8039215689999999</v>
      </c>
      <c r="M213">
        <v>78.431372550000006</v>
      </c>
      <c r="N213">
        <v>21.568627450000001</v>
      </c>
    </row>
    <row r="214" spans="1:14">
      <c r="A214" s="14">
        <v>40678</v>
      </c>
      <c r="B214">
        <v>6</v>
      </c>
      <c r="C214" t="s">
        <v>118</v>
      </c>
      <c r="D214">
        <v>1000</v>
      </c>
      <c r="E214">
        <v>7800</v>
      </c>
      <c r="F214">
        <v>7800</v>
      </c>
      <c r="G214">
        <v>100</v>
      </c>
      <c r="H214">
        <v>98.076211619999995</v>
      </c>
      <c r="I214">
        <v>1.923788383</v>
      </c>
      <c r="J214">
        <v>0</v>
      </c>
      <c r="K214" t="e">
        <v>#DIV/0!</v>
      </c>
      <c r="L214">
        <v>4.9019607839999999</v>
      </c>
      <c r="M214">
        <v>88.272290049999995</v>
      </c>
      <c r="N214">
        <v>11.727709949999999</v>
      </c>
    </row>
    <row r="215" spans="1:14">
      <c r="A215" s="14">
        <v>40678</v>
      </c>
      <c r="B215">
        <v>6</v>
      </c>
      <c r="C215" t="s">
        <v>137</v>
      </c>
      <c r="D215">
        <v>1000</v>
      </c>
      <c r="E215">
        <v>3600</v>
      </c>
      <c r="F215">
        <v>3450</v>
      </c>
      <c r="G215">
        <v>95.833333330000002</v>
      </c>
      <c r="H215">
        <v>87.5</v>
      </c>
      <c r="I215">
        <v>8.3333333330000006</v>
      </c>
      <c r="J215">
        <v>4.1666666670000003</v>
      </c>
      <c r="K215" t="s">
        <v>32</v>
      </c>
      <c r="L215">
        <v>0</v>
      </c>
      <c r="M215">
        <v>75</v>
      </c>
      <c r="N215">
        <v>20.833333329999999</v>
      </c>
    </row>
    <row r="216" spans="1:14">
      <c r="A216" s="14">
        <v>40678</v>
      </c>
      <c r="B216">
        <v>6</v>
      </c>
      <c r="C216" t="s">
        <v>137</v>
      </c>
      <c r="D216">
        <v>1000</v>
      </c>
      <c r="E216">
        <v>3450</v>
      </c>
      <c r="F216">
        <v>3450</v>
      </c>
      <c r="G216">
        <v>100</v>
      </c>
      <c r="H216">
        <v>91.304347829999998</v>
      </c>
      <c r="I216">
        <v>8.6956521739999992</v>
      </c>
      <c r="J216">
        <v>0</v>
      </c>
      <c r="K216" t="s">
        <v>32</v>
      </c>
      <c r="L216">
        <v>0</v>
      </c>
      <c r="M216">
        <v>95.652173910000002</v>
      </c>
      <c r="N216">
        <v>4.3478260869999996</v>
      </c>
    </row>
    <row r="217" spans="1:14">
      <c r="A217" s="14">
        <v>40678</v>
      </c>
      <c r="B217">
        <v>6</v>
      </c>
      <c r="C217" t="s">
        <v>137</v>
      </c>
      <c r="D217">
        <v>1000</v>
      </c>
      <c r="E217">
        <v>3525</v>
      </c>
      <c r="F217">
        <v>3450</v>
      </c>
      <c r="G217">
        <v>97.916666669999998</v>
      </c>
      <c r="H217">
        <v>89.402173910000002</v>
      </c>
      <c r="I217">
        <v>8.5144927540000008</v>
      </c>
      <c r="J217">
        <v>2.0833333330000001</v>
      </c>
      <c r="K217" t="e">
        <v>#DIV/0!</v>
      </c>
      <c r="L217">
        <v>0</v>
      </c>
      <c r="M217">
        <v>85.326086959999998</v>
      </c>
      <c r="N217">
        <v>12.59057971</v>
      </c>
    </row>
    <row r="218" spans="1:14">
      <c r="A218" s="14">
        <v>40678</v>
      </c>
      <c r="B218">
        <v>6</v>
      </c>
      <c r="C218" t="s">
        <v>151</v>
      </c>
      <c r="D218">
        <v>1000</v>
      </c>
      <c r="E218">
        <v>5100</v>
      </c>
      <c r="F218">
        <v>5100</v>
      </c>
      <c r="G218">
        <v>100</v>
      </c>
      <c r="H218">
        <v>97.058823529999998</v>
      </c>
      <c r="I218">
        <v>2.9411764709999999</v>
      </c>
      <c r="J218">
        <v>0</v>
      </c>
      <c r="K218" t="s">
        <v>32</v>
      </c>
      <c r="L218">
        <v>0</v>
      </c>
      <c r="M218">
        <v>88.235294120000006</v>
      </c>
      <c r="N218">
        <v>11.764705879999999</v>
      </c>
    </row>
    <row r="219" spans="1:14">
      <c r="A219" s="14">
        <v>40678</v>
      </c>
      <c r="B219">
        <v>6</v>
      </c>
      <c r="C219" t="s">
        <v>151</v>
      </c>
      <c r="D219">
        <v>1000</v>
      </c>
      <c r="E219">
        <v>3300</v>
      </c>
      <c r="F219">
        <v>3300</v>
      </c>
      <c r="G219">
        <v>100</v>
      </c>
      <c r="H219">
        <v>95.454545449999998</v>
      </c>
      <c r="I219">
        <v>4.5454545450000001</v>
      </c>
      <c r="J219">
        <v>0</v>
      </c>
      <c r="K219" t="s">
        <v>32</v>
      </c>
      <c r="L219">
        <v>0</v>
      </c>
      <c r="M219">
        <v>95.454545449999998</v>
      </c>
      <c r="N219">
        <v>4.5454545450000001</v>
      </c>
    </row>
    <row r="220" spans="1:14">
      <c r="A220" s="14">
        <v>40678</v>
      </c>
      <c r="B220">
        <v>6</v>
      </c>
      <c r="C220" t="s">
        <v>151</v>
      </c>
      <c r="D220">
        <v>1000</v>
      </c>
      <c r="E220">
        <v>4200</v>
      </c>
      <c r="F220">
        <v>4200</v>
      </c>
      <c r="G220">
        <v>100</v>
      </c>
      <c r="H220">
        <v>96.256684489999998</v>
      </c>
      <c r="I220">
        <v>3.7433155079999998</v>
      </c>
      <c r="J220">
        <v>0</v>
      </c>
      <c r="K220" t="e">
        <v>#DIV/0!</v>
      </c>
      <c r="L220">
        <v>0</v>
      </c>
      <c r="M220">
        <v>91.844919790000006</v>
      </c>
      <c r="N220">
        <v>8.1550802139999998</v>
      </c>
    </row>
    <row r="221" spans="1:14">
      <c r="A221" s="14">
        <v>40678</v>
      </c>
      <c r="B221">
        <v>6</v>
      </c>
      <c r="C221" t="s">
        <v>148</v>
      </c>
      <c r="D221">
        <v>1000</v>
      </c>
      <c r="E221">
        <v>7800</v>
      </c>
      <c r="F221">
        <v>7650</v>
      </c>
      <c r="G221">
        <v>98.07692308</v>
      </c>
      <c r="H221">
        <v>94.230769230000007</v>
      </c>
      <c r="I221">
        <v>3.846153846</v>
      </c>
      <c r="J221">
        <v>1.923076923</v>
      </c>
      <c r="K221" t="s">
        <v>32</v>
      </c>
      <c r="L221">
        <v>0</v>
      </c>
      <c r="M221">
        <v>90.38461538</v>
      </c>
      <c r="N221">
        <v>7.692307692</v>
      </c>
    </row>
    <row r="222" spans="1:14">
      <c r="A222" s="14">
        <v>40678</v>
      </c>
      <c r="B222">
        <v>6</v>
      </c>
      <c r="C222" t="s">
        <v>148</v>
      </c>
      <c r="D222">
        <v>1000</v>
      </c>
      <c r="E222">
        <v>8550</v>
      </c>
      <c r="F222">
        <v>8250</v>
      </c>
      <c r="G222">
        <v>96.491228070000005</v>
      </c>
      <c r="H222">
        <v>92.982456139999996</v>
      </c>
      <c r="I222">
        <v>3.50877193</v>
      </c>
      <c r="J222">
        <v>3.50877193</v>
      </c>
      <c r="K222" t="s">
        <v>32</v>
      </c>
      <c r="L222">
        <v>3.50877193</v>
      </c>
      <c r="M222">
        <v>94.736842109999998</v>
      </c>
      <c r="N222">
        <v>5.263157895</v>
      </c>
    </row>
    <row r="223" spans="1:14">
      <c r="A223" s="14">
        <v>40678</v>
      </c>
      <c r="B223">
        <v>6</v>
      </c>
      <c r="C223" t="s">
        <v>148</v>
      </c>
      <c r="D223">
        <v>1000</v>
      </c>
      <c r="E223">
        <v>8175</v>
      </c>
      <c r="F223">
        <v>7950</v>
      </c>
      <c r="G223">
        <v>97.284075569999999</v>
      </c>
      <c r="H223">
        <v>93.606612690000006</v>
      </c>
      <c r="I223">
        <v>3.677462888</v>
      </c>
      <c r="J223">
        <v>2.7159244259999999</v>
      </c>
      <c r="K223" t="e">
        <v>#DIV/0!</v>
      </c>
      <c r="L223">
        <v>1.754385965</v>
      </c>
      <c r="M223">
        <v>92.560728740000002</v>
      </c>
      <c r="N223">
        <v>6.4777327939999996</v>
      </c>
    </row>
    <row r="224" spans="1:14">
      <c r="A224" s="14">
        <v>40678</v>
      </c>
      <c r="B224">
        <v>6</v>
      </c>
      <c r="C224" t="s">
        <v>112</v>
      </c>
      <c r="D224">
        <v>280</v>
      </c>
      <c r="E224">
        <v>5400</v>
      </c>
      <c r="F224">
        <v>5250</v>
      </c>
      <c r="G224">
        <v>97.222222220000006</v>
      </c>
      <c r="H224">
        <v>83.333333330000002</v>
      </c>
      <c r="I224">
        <v>13.88888889</v>
      </c>
      <c r="J224">
        <v>2.7777777779999999</v>
      </c>
      <c r="K224" t="s">
        <v>32</v>
      </c>
      <c r="L224">
        <v>0</v>
      </c>
      <c r="M224">
        <v>88.888888890000004</v>
      </c>
      <c r="N224">
        <v>11.11111111</v>
      </c>
    </row>
    <row r="225" spans="1:14">
      <c r="A225" s="14">
        <v>40678</v>
      </c>
      <c r="B225">
        <v>6</v>
      </c>
      <c r="C225" t="s">
        <v>112</v>
      </c>
      <c r="D225">
        <v>280</v>
      </c>
      <c r="E225">
        <v>3900</v>
      </c>
      <c r="F225">
        <v>3750</v>
      </c>
      <c r="G225">
        <v>96.153846150000007</v>
      </c>
      <c r="H225">
        <v>84.61538462</v>
      </c>
      <c r="I225">
        <v>11.53846154</v>
      </c>
      <c r="J225">
        <v>3.846153846</v>
      </c>
      <c r="K225" t="s">
        <v>32</v>
      </c>
      <c r="L225">
        <v>11.53846154</v>
      </c>
      <c r="M225">
        <v>80.769230769999993</v>
      </c>
      <c r="N225">
        <v>19.23076923</v>
      </c>
    </row>
    <row r="226" spans="1:14">
      <c r="A226" s="14">
        <v>40678</v>
      </c>
      <c r="B226">
        <v>6</v>
      </c>
      <c r="C226" t="s">
        <v>112</v>
      </c>
      <c r="D226">
        <v>280</v>
      </c>
      <c r="E226">
        <v>3900</v>
      </c>
      <c r="F226">
        <v>4500</v>
      </c>
      <c r="G226">
        <v>96.688034189999996</v>
      </c>
      <c r="H226">
        <v>83.974358969999997</v>
      </c>
      <c r="I226">
        <v>12.71367521</v>
      </c>
      <c r="J226">
        <v>3.311965812</v>
      </c>
      <c r="K226" t="e">
        <v>#DIV/0!</v>
      </c>
      <c r="L226">
        <v>5.769230769</v>
      </c>
      <c r="M226">
        <v>84.829059830000006</v>
      </c>
      <c r="N226">
        <v>15.17094017</v>
      </c>
    </row>
    <row r="227" spans="1:14">
      <c r="A227" s="14">
        <v>40678</v>
      </c>
      <c r="B227">
        <v>6</v>
      </c>
      <c r="C227" t="s">
        <v>116</v>
      </c>
      <c r="D227">
        <v>280</v>
      </c>
      <c r="E227">
        <v>14250</v>
      </c>
      <c r="F227">
        <v>13350</v>
      </c>
      <c r="G227">
        <v>93.684210530000001</v>
      </c>
      <c r="H227">
        <v>89.473684210000002</v>
      </c>
      <c r="I227">
        <v>4.2105263160000002</v>
      </c>
      <c r="J227">
        <v>6.3157894739999998</v>
      </c>
      <c r="K227" t="s">
        <v>32</v>
      </c>
      <c r="L227">
        <v>21.05263158</v>
      </c>
      <c r="M227">
        <v>74.736842109999998</v>
      </c>
      <c r="N227">
        <v>25.263157889999999</v>
      </c>
    </row>
    <row r="228" spans="1:14">
      <c r="A228" s="14">
        <v>40678</v>
      </c>
      <c r="B228">
        <v>6</v>
      </c>
      <c r="C228" t="s">
        <v>116</v>
      </c>
      <c r="D228">
        <v>280</v>
      </c>
      <c r="E228">
        <v>11850</v>
      </c>
      <c r="F228">
        <v>11550</v>
      </c>
      <c r="G228">
        <v>97.468354430000005</v>
      </c>
      <c r="H228">
        <v>82.278481009999993</v>
      </c>
      <c r="I228">
        <v>15.18987342</v>
      </c>
      <c r="J228">
        <v>2.5316455699999998</v>
      </c>
      <c r="K228" t="s">
        <v>32</v>
      </c>
      <c r="L228">
        <v>12.658227849999999</v>
      </c>
      <c r="M228">
        <v>83.544303799999994</v>
      </c>
      <c r="N228">
        <v>16.455696199999998</v>
      </c>
    </row>
    <row r="229" spans="1:14">
      <c r="A229" s="14">
        <v>40678</v>
      </c>
      <c r="B229">
        <v>6</v>
      </c>
      <c r="C229" t="s">
        <v>116</v>
      </c>
      <c r="D229">
        <v>280</v>
      </c>
      <c r="E229">
        <v>13050</v>
      </c>
      <c r="F229">
        <v>12450</v>
      </c>
      <c r="G229">
        <v>95.576282480000003</v>
      </c>
      <c r="H229">
        <v>85.876082609999997</v>
      </c>
      <c r="I229">
        <v>9.7001998670000003</v>
      </c>
      <c r="J229">
        <v>4.4237175219999996</v>
      </c>
      <c r="K229" t="e">
        <v>#DIV/0!</v>
      </c>
      <c r="L229">
        <v>16.855429709999999</v>
      </c>
      <c r="M229">
        <v>79.140572950000006</v>
      </c>
      <c r="N229">
        <v>20.859427050000001</v>
      </c>
    </row>
    <row r="230" spans="1:14">
      <c r="A230" s="14">
        <v>40678</v>
      </c>
      <c r="B230">
        <v>6</v>
      </c>
      <c r="C230" t="s">
        <v>119</v>
      </c>
      <c r="D230">
        <v>280</v>
      </c>
      <c r="E230">
        <v>2550</v>
      </c>
      <c r="F230">
        <v>2550</v>
      </c>
      <c r="G230">
        <v>100</v>
      </c>
      <c r="H230">
        <v>100</v>
      </c>
      <c r="I230">
        <v>0</v>
      </c>
      <c r="J230">
        <v>0</v>
      </c>
      <c r="K230" t="s">
        <v>32</v>
      </c>
      <c r="L230">
        <v>0</v>
      </c>
      <c r="M230">
        <v>76.470588239999998</v>
      </c>
      <c r="N230">
        <v>23.529411759999999</v>
      </c>
    </row>
    <row r="231" spans="1:14">
      <c r="A231" s="14">
        <v>40678</v>
      </c>
      <c r="B231">
        <v>6</v>
      </c>
      <c r="C231" t="s">
        <v>119</v>
      </c>
      <c r="D231">
        <v>280</v>
      </c>
      <c r="E231">
        <v>1050</v>
      </c>
      <c r="F231">
        <v>1050</v>
      </c>
      <c r="G231">
        <v>100</v>
      </c>
      <c r="H231">
        <v>100</v>
      </c>
      <c r="I231">
        <v>0</v>
      </c>
      <c r="J231">
        <v>0</v>
      </c>
      <c r="K231" t="s">
        <v>32</v>
      </c>
      <c r="L231">
        <v>0</v>
      </c>
      <c r="M231">
        <v>85.714285709999999</v>
      </c>
      <c r="N231">
        <v>14.28571429</v>
      </c>
    </row>
    <row r="232" spans="1:14">
      <c r="A232" s="14">
        <v>40678</v>
      </c>
      <c r="B232">
        <v>6</v>
      </c>
      <c r="C232" t="s">
        <v>119</v>
      </c>
      <c r="D232">
        <v>280</v>
      </c>
      <c r="E232">
        <v>1800</v>
      </c>
      <c r="F232">
        <v>1800</v>
      </c>
      <c r="G232">
        <v>100</v>
      </c>
      <c r="H232">
        <v>100</v>
      </c>
      <c r="I232">
        <v>0</v>
      </c>
      <c r="J232">
        <v>0</v>
      </c>
      <c r="K232" t="e">
        <v>#DIV/0!</v>
      </c>
      <c r="L232">
        <v>0</v>
      </c>
      <c r="M232">
        <v>81.092436969999994</v>
      </c>
      <c r="N232">
        <v>18.907563029999999</v>
      </c>
    </row>
    <row r="233" spans="1:14">
      <c r="A233" s="14">
        <v>40678</v>
      </c>
      <c r="B233">
        <v>6</v>
      </c>
      <c r="C233" t="s">
        <v>141</v>
      </c>
      <c r="D233">
        <v>280</v>
      </c>
      <c r="E233">
        <v>2100</v>
      </c>
      <c r="F233">
        <v>2100</v>
      </c>
      <c r="G233">
        <v>100</v>
      </c>
      <c r="H233">
        <v>92.857142859999996</v>
      </c>
      <c r="I233">
        <v>7.1428571429999996</v>
      </c>
      <c r="J233">
        <v>0</v>
      </c>
      <c r="K233" t="s">
        <v>32</v>
      </c>
      <c r="L233">
        <v>0</v>
      </c>
      <c r="M233">
        <v>64.285714290000001</v>
      </c>
      <c r="N233">
        <v>35.714285709999999</v>
      </c>
    </row>
    <row r="234" spans="1:14">
      <c r="A234" s="14">
        <v>40678</v>
      </c>
      <c r="B234">
        <v>6</v>
      </c>
      <c r="C234" t="s">
        <v>141</v>
      </c>
      <c r="D234">
        <v>280</v>
      </c>
      <c r="E234">
        <v>2550</v>
      </c>
      <c r="F234">
        <v>2550</v>
      </c>
      <c r="G234">
        <v>100</v>
      </c>
      <c r="H234">
        <v>100</v>
      </c>
      <c r="I234">
        <v>0</v>
      </c>
      <c r="J234">
        <v>0</v>
      </c>
      <c r="K234" t="s">
        <v>32</v>
      </c>
      <c r="L234">
        <v>5.8823529409999997</v>
      </c>
      <c r="M234">
        <v>70.58823529</v>
      </c>
      <c r="N234">
        <v>29.41176471</v>
      </c>
    </row>
    <row r="235" spans="1:14">
      <c r="A235" s="14">
        <v>40678</v>
      </c>
      <c r="B235">
        <v>6</v>
      </c>
      <c r="C235" t="s">
        <v>141</v>
      </c>
      <c r="D235">
        <v>280</v>
      </c>
      <c r="E235">
        <v>2325</v>
      </c>
      <c r="F235">
        <v>2325</v>
      </c>
      <c r="G235">
        <v>100</v>
      </c>
      <c r="H235">
        <v>96.428571430000005</v>
      </c>
      <c r="I235">
        <v>3.5714285710000002</v>
      </c>
      <c r="J235">
        <v>0</v>
      </c>
      <c r="K235" t="e">
        <v>#DIV/0!</v>
      </c>
      <c r="L235">
        <v>2.9411764709999999</v>
      </c>
      <c r="M235">
        <v>67.436974789999994</v>
      </c>
      <c r="N235">
        <v>32.563025209999999</v>
      </c>
    </row>
    <row r="236" spans="1:14">
      <c r="A236" s="14">
        <v>40678</v>
      </c>
      <c r="B236">
        <v>6</v>
      </c>
      <c r="C236" t="s">
        <v>153</v>
      </c>
      <c r="D236">
        <v>280</v>
      </c>
      <c r="E236">
        <v>6300</v>
      </c>
      <c r="F236">
        <v>6000</v>
      </c>
      <c r="G236">
        <v>95.238095240000007</v>
      </c>
      <c r="H236">
        <v>76.190476189999998</v>
      </c>
      <c r="I236">
        <v>19.047619050000002</v>
      </c>
      <c r="J236">
        <v>4.7619047620000003</v>
      </c>
      <c r="K236" t="s">
        <v>32</v>
      </c>
      <c r="L236">
        <v>21.428571430000002</v>
      </c>
      <c r="M236">
        <v>78.571428569999995</v>
      </c>
      <c r="N236">
        <v>21.428571430000002</v>
      </c>
    </row>
    <row r="237" spans="1:14">
      <c r="A237" s="14">
        <v>40678</v>
      </c>
      <c r="B237">
        <v>6</v>
      </c>
      <c r="C237" t="s">
        <v>153</v>
      </c>
      <c r="D237">
        <v>280</v>
      </c>
      <c r="E237">
        <v>4800</v>
      </c>
      <c r="F237">
        <v>3750</v>
      </c>
      <c r="G237">
        <v>78.125</v>
      </c>
      <c r="H237">
        <v>59.375</v>
      </c>
      <c r="I237">
        <v>18.75</v>
      </c>
      <c r="J237">
        <v>21.875</v>
      </c>
      <c r="K237" t="s">
        <v>32</v>
      </c>
      <c r="L237">
        <v>31.25</v>
      </c>
      <c r="M237">
        <v>68.75</v>
      </c>
      <c r="N237">
        <v>31.25</v>
      </c>
    </row>
    <row r="238" spans="1:14">
      <c r="A238" s="14">
        <v>40678</v>
      </c>
      <c r="B238">
        <v>6</v>
      </c>
      <c r="C238" t="s">
        <v>153</v>
      </c>
      <c r="D238">
        <v>280</v>
      </c>
      <c r="E238">
        <v>5550</v>
      </c>
      <c r="F238">
        <v>4875</v>
      </c>
      <c r="G238">
        <v>86.681547620000003</v>
      </c>
      <c r="H238">
        <v>67.782738100000003</v>
      </c>
      <c r="I238">
        <v>18.89880952</v>
      </c>
      <c r="J238">
        <v>13.31845238</v>
      </c>
      <c r="K238" t="e">
        <v>#DIV/0!</v>
      </c>
      <c r="L238">
        <v>26.339285709999999</v>
      </c>
      <c r="M238">
        <v>73.660714290000001</v>
      </c>
      <c r="N238">
        <v>26.339285709999999</v>
      </c>
    </row>
    <row r="239" spans="1:14">
      <c r="A239" s="14">
        <v>40678</v>
      </c>
      <c r="B239">
        <v>6</v>
      </c>
      <c r="C239" t="s">
        <v>149</v>
      </c>
      <c r="D239">
        <v>280</v>
      </c>
      <c r="E239">
        <v>3900</v>
      </c>
      <c r="F239">
        <v>3150</v>
      </c>
      <c r="G239">
        <v>80.769230769999993</v>
      </c>
      <c r="H239">
        <v>73.07692308</v>
      </c>
      <c r="I239">
        <v>7.692307692</v>
      </c>
      <c r="J239">
        <v>19.23076923</v>
      </c>
      <c r="K239" t="s">
        <v>32</v>
      </c>
      <c r="L239">
        <v>3.846153846</v>
      </c>
      <c r="M239">
        <v>92.307692309999993</v>
      </c>
      <c r="N239">
        <v>7.692307692</v>
      </c>
    </row>
    <row r="240" spans="1:14">
      <c r="A240" s="14">
        <v>40678</v>
      </c>
      <c r="B240">
        <v>6</v>
      </c>
      <c r="C240" t="s">
        <v>149</v>
      </c>
      <c r="D240">
        <v>280</v>
      </c>
      <c r="E240">
        <v>3000</v>
      </c>
      <c r="F240">
        <v>2850</v>
      </c>
      <c r="G240">
        <v>95</v>
      </c>
      <c r="H240">
        <v>85</v>
      </c>
      <c r="I240">
        <v>10</v>
      </c>
      <c r="J240">
        <v>5</v>
      </c>
      <c r="K240" t="s">
        <v>32</v>
      </c>
      <c r="L240">
        <v>0</v>
      </c>
      <c r="M240">
        <v>85</v>
      </c>
      <c r="N240">
        <v>15</v>
      </c>
    </row>
    <row r="241" spans="1:14">
      <c r="A241" s="14">
        <v>40678</v>
      </c>
      <c r="B241">
        <v>6</v>
      </c>
      <c r="C241" t="s">
        <v>149</v>
      </c>
      <c r="D241">
        <v>280</v>
      </c>
      <c r="E241">
        <v>3450</v>
      </c>
      <c r="F241">
        <v>3000</v>
      </c>
      <c r="G241">
        <v>87.88461538</v>
      </c>
      <c r="H241">
        <v>79.03846154</v>
      </c>
      <c r="I241">
        <v>8.846153846</v>
      </c>
      <c r="J241">
        <v>12.11538462</v>
      </c>
      <c r="K241" t="e">
        <v>#DIV/0!</v>
      </c>
      <c r="L241">
        <v>1.923076923</v>
      </c>
      <c r="M241">
        <v>88.653846150000007</v>
      </c>
      <c r="N241">
        <v>11.34615385</v>
      </c>
    </row>
    <row r="242" spans="1:14">
      <c r="A242" s="14">
        <v>40678</v>
      </c>
      <c r="B242">
        <v>6</v>
      </c>
      <c r="C242" t="s">
        <v>113</v>
      </c>
      <c r="D242">
        <v>400</v>
      </c>
      <c r="E242">
        <v>5700</v>
      </c>
      <c r="F242">
        <v>5700</v>
      </c>
      <c r="G242">
        <v>100</v>
      </c>
      <c r="H242">
        <v>92.105263160000007</v>
      </c>
      <c r="I242">
        <v>7.8947368420000004</v>
      </c>
      <c r="J242">
        <v>0</v>
      </c>
      <c r="K242" t="s">
        <v>32</v>
      </c>
      <c r="L242">
        <v>13.15789474</v>
      </c>
      <c r="M242">
        <v>71.052631579999996</v>
      </c>
      <c r="N242">
        <v>28.94736842</v>
      </c>
    </row>
    <row r="243" spans="1:14">
      <c r="A243" s="14">
        <v>40678</v>
      </c>
      <c r="B243">
        <v>6</v>
      </c>
      <c r="C243" t="s">
        <v>113</v>
      </c>
      <c r="D243">
        <v>400</v>
      </c>
      <c r="E243">
        <v>6300</v>
      </c>
      <c r="F243">
        <v>6150</v>
      </c>
      <c r="G243">
        <v>97.619047620000003</v>
      </c>
      <c r="H243">
        <v>97.619047620000003</v>
      </c>
      <c r="I243">
        <v>0</v>
      </c>
      <c r="J243">
        <v>2.3809523810000002</v>
      </c>
      <c r="K243" t="s">
        <v>32</v>
      </c>
      <c r="L243">
        <v>2.3809523810000002</v>
      </c>
      <c r="M243">
        <v>73.809523810000002</v>
      </c>
      <c r="N243">
        <v>26.190476189999998</v>
      </c>
    </row>
    <row r="244" spans="1:14">
      <c r="A244" s="14">
        <v>40678</v>
      </c>
      <c r="B244">
        <v>6</v>
      </c>
      <c r="C244" t="s">
        <v>113</v>
      </c>
      <c r="D244">
        <v>400</v>
      </c>
      <c r="E244">
        <v>6000</v>
      </c>
      <c r="F244">
        <v>5925</v>
      </c>
      <c r="G244">
        <v>98.809523810000002</v>
      </c>
      <c r="H244">
        <v>94.862155389999998</v>
      </c>
      <c r="I244">
        <v>3.9473684210000002</v>
      </c>
      <c r="J244">
        <v>1.19047619</v>
      </c>
      <c r="K244" t="e">
        <v>#DIV/0!</v>
      </c>
      <c r="L244">
        <v>7.7694235589999998</v>
      </c>
      <c r="M244">
        <v>72.431077689999995</v>
      </c>
      <c r="N244">
        <v>27.568922310000001</v>
      </c>
    </row>
    <row r="245" spans="1:14">
      <c r="A245" s="14">
        <v>40678</v>
      </c>
      <c r="B245">
        <v>6</v>
      </c>
      <c r="C245" t="s">
        <v>117</v>
      </c>
      <c r="D245">
        <v>400</v>
      </c>
      <c r="E245">
        <v>4200</v>
      </c>
      <c r="F245">
        <v>4050</v>
      </c>
      <c r="G245">
        <v>96.428571430000005</v>
      </c>
      <c r="H245">
        <v>89.285714290000001</v>
      </c>
      <c r="I245">
        <v>7.1428571429999996</v>
      </c>
      <c r="J245">
        <v>3.5714285710000002</v>
      </c>
      <c r="K245" t="s">
        <v>32</v>
      </c>
      <c r="L245">
        <v>0</v>
      </c>
      <c r="M245">
        <v>82.142857140000004</v>
      </c>
      <c r="N245">
        <v>14.28571429</v>
      </c>
    </row>
    <row r="246" spans="1:14">
      <c r="A246" s="14">
        <v>40678</v>
      </c>
      <c r="B246">
        <v>6</v>
      </c>
      <c r="C246" t="s">
        <v>117</v>
      </c>
      <c r="D246">
        <v>400</v>
      </c>
      <c r="E246">
        <v>4200</v>
      </c>
      <c r="F246">
        <v>4200</v>
      </c>
      <c r="G246">
        <v>100</v>
      </c>
      <c r="H246">
        <v>100</v>
      </c>
      <c r="I246">
        <v>0</v>
      </c>
      <c r="J246">
        <v>0</v>
      </c>
      <c r="K246" t="s">
        <v>32</v>
      </c>
      <c r="L246">
        <v>0</v>
      </c>
      <c r="M246">
        <v>85.714285709999999</v>
      </c>
      <c r="N246">
        <v>14.28571429</v>
      </c>
    </row>
    <row r="247" spans="1:14">
      <c r="A247" s="14">
        <v>40678</v>
      </c>
      <c r="B247">
        <v>6</v>
      </c>
      <c r="C247" t="s">
        <v>117</v>
      </c>
      <c r="D247">
        <v>400</v>
      </c>
      <c r="E247">
        <v>4200</v>
      </c>
      <c r="F247">
        <v>4125</v>
      </c>
      <c r="G247">
        <v>98.214285709999999</v>
      </c>
      <c r="H247">
        <v>94.642857140000004</v>
      </c>
      <c r="I247">
        <v>3.5714285710000002</v>
      </c>
      <c r="J247">
        <v>1.7857142859999999</v>
      </c>
      <c r="K247" t="e">
        <v>#DIV/0!</v>
      </c>
      <c r="L247">
        <v>0</v>
      </c>
      <c r="M247">
        <v>83.928571430000005</v>
      </c>
      <c r="N247">
        <v>14.28571429</v>
      </c>
    </row>
    <row r="248" spans="1:14">
      <c r="A248" s="14">
        <v>40678</v>
      </c>
      <c r="B248">
        <v>6</v>
      </c>
      <c r="C248" t="s">
        <v>121</v>
      </c>
      <c r="D248">
        <v>400</v>
      </c>
      <c r="E248">
        <v>2550</v>
      </c>
      <c r="F248">
        <v>2550</v>
      </c>
      <c r="G248">
        <v>100</v>
      </c>
      <c r="H248">
        <v>82.352941180000002</v>
      </c>
      <c r="I248">
        <v>17.647058820000002</v>
      </c>
      <c r="J248">
        <v>0</v>
      </c>
      <c r="K248" t="s">
        <v>32</v>
      </c>
      <c r="L248">
        <v>17.647058820000002</v>
      </c>
      <c r="M248">
        <v>82.352941180000002</v>
      </c>
      <c r="N248">
        <v>17.647058820000002</v>
      </c>
    </row>
    <row r="249" spans="1:14">
      <c r="A249" s="14">
        <v>40678</v>
      </c>
      <c r="B249">
        <v>6</v>
      </c>
      <c r="C249" t="s">
        <v>121</v>
      </c>
      <c r="D249">
        <v>400</v>
      </c>
      <c r="E249">
        <v>2850</v>
      </c>
      <c r="F249">
        <v>2550</v>
      </c>
      <c r="G249">
        <v>89.473684210000002</v>
      </c>
      <c r="H249">
        <v>68.421052630000005</v>
      </c>
      <c r="I249">
        <v>21.05263158</v>
      </c>
      <c r="J249">
        <v>10.52631579</v>
      </c>
      <c r="K249" t="s">
        <v>32</v>
      </c>
      <c r="L249">
        <v>0</v>
      </c>
      <c r="M249">
        <v>84.21052632</v>
      </c>
      <c r="N249">
        <v>15.78947368</v>
      </c>
    </row>
    <row r="250" spans="1:14">
      <c r="A250" s="14">
        <v>40678</v>
      </c>
      <c r="B250">
        <v>6</v>
      </c>
      <c r="C250" t="s">
        <v>121</v>
      </c>
      <c r="D250">
        <v>400</v>
      </c>
      <c r="E250">
        <v>2700</v>
      </c>
      <c r="F250">
        <v>2550</v>
      </c>
      <c r="G250">
        <v>94.736842109999998</v>
      </c>
      <c r="H250">
        <v>75.3869969</v>
      </c>
      <c r="I250">
        <v>19.349845200000001</v>
      </c>
      <c r="J250">
        <v>5.263157895</v>
      </c>
      <c r="K250" t="e">
        <v>#DIV/0!</v>
      </c>
      <c r="L250">
        <v>8.8235294119999992</v>
      </c>
      <c r="M250">
        <v>83.281733750000001</v>
      </c>
      <c r="N250">
        <v>16.718266249999999</v>
      </c>
    </row>
    <row r="251" spans="1:14">
      <c r="A251" s="14">
        <v>40678</v>
      </c>
      <c r="B251">
        <v>6</v>
      </c>
      <c r="C251" t="s">
        <v>142</v>
      </c>
      <c r="D251">
        <v>400</v>
      </c>
      <c r="E251">
        <v>2700</v>
      </c>
      <c r="F251">
        <v>2700</v>
      </c>
      <c r="G251">
        <v>100</v>
      </c>
      <c r="H251">
        <v>100</v>
      </c>
      <c r="I251">
        <v>0</v>
      </c>
      <c r="J251">
        <v>0</v>
      </c>
      <c r="K251" t="s">
        <v>32</v>
      </c>
      <c r="L251">
        <v>0</v>
      </c>
      <c r="M251">
        <v>88.888888890000004</v>
      </c>
      <c r="N251">
        <v>11.11111111</v>
      </c>
    </row>
    <row r="252" spans="1:14">
      <c r="A252" s="14">
        <v>40678</v>
      </c>
      <c r="B252">
        <v>6</v>
      </c>
      <c r="C252" t="s">
        <v>142</v>
      </c>
      <c r="D252">
        <v>400</v>
      </c>
      <c r="E252">
        <v>2250</v>
      </c>
      <c r="F252">
        <v>2250</v>
      </c>
      <c r="G252">
        <v>100</v>
      </c>
      <c r="H252">
        <v>100</v>
      </c>
      <c r="I252">
        <v>0</v>
      </c>
      <c r="J252">
        <v>0</v>
      </c>
      <c r="K252" t="s">
        <v>32</v>
      </c>
      <c r="L252">
        <v>0</v>
      </c>
      <c r="M252">
        <v>66.666666669999998</v>
      </c>
      <c r="N252">
        <v>33.333333330000002</v>
      </c>
    </row>
    <row r="253" spans="1:14">
      <c r="A253" s="14">
        <v>40678</v>
      </c>
      <c r="B253">
        <v>6</v>
      </c>
      <c r="C253" t="s">
        <v>142</v>
      </c>
      <c r="D253">
        <v>400</v>
      </c>
      <c r="E253">
        <v>2475</v>
      </c>
      <c r="F253">
        <v>2475</v>
      </c>
      <c r="G253">
        <v>100</v>
      </c>
      <c r="H253">
        <v>100</v>
      </c>
      <c r="I253">
        <v>0</v>
      </c>
      <c r="J253">
        <v>0</v>
      </c>
      <c r="K253" t="e">
        <v>#DIV/0!</v>
      </c>
      <c r="L253">
        <v>0</v>
      </c>
      <c r="M253">
        <v>77.777777779999994</v>
      </c>
      <c r="N253">
        <v>22.222222219999999</v>
      </c>
    </row>
    <row r="254" spans="1:14">
      <c r="A254" s="14">
        <v>40678</v>
      </c>
      <c r="B254">
        <v>6</v>
      </c>
      <c r="C254" t="s">
        <v>152</v>
      </c>
      <c r="D254">
        <v>400</v>
      </c>
      <c r="E254">
        <v>6900</v>
      </c>
      <c r="F254">
        <v>6750</v>
      </c>
      <c r="G254">
        <v>97.826086959999998</v>
      </c>
      <c r="H254">
        <v>71.739130430000003</v>
      </c>
      <c r="I254">
        <v>26.086956520000001</v>
      </c>
      <c r="J254">
        <v>2.1739130430000002</v>
      </c>
      <c r="K254" t="s">
        <v>32</v>
      </c>
      <c r="L254">
        <v>19.565217390000001</v>
      </c>
      <c r="M254">
        <v>80.434782609999999</v>
      </c>
      <c r="N254">
        <v>19.565217390000001</v>
      </c>
    </row>
    <row r="255" spans="1:14">
      <c r="A255" s="14">
        <v>40678</v>
      </c>
      <c r="B255">
        <v>6</v>
      </c>
      <c r="C255" t="s">
        <v>152</v>
      </c>
      <c r="D255">
        <v>400</v>
      </c>
      <c r="E255">
        <v>5550</v>
      </c>
      <c r="F255">
        <v>5550</v>
      </c>
      <c r="G255">
        <v>100</v>
      </c>
      <c r="H255">
        <v>86.486486490000004</v>
      </c>
      <c r="I255">
        <v>13.513513509999999</v>
      </c>
      <c r="J255">
        <v>0</v>
      </c>
      <c r="K255" t="s">
        <v>32</v>
      </c>
      <c r="L255">
        <v>24.324324319999999</v>
      </c>
      <c r="M255">
        <v>75.675675679999998</v>
      </c>
      <c r="N255">
        <v>24.324324319999999</v>
      </c>
    </row>
    <row r="256" spans="1:14">
      <c r="A256" s="14">
        <v>40678</v>
      </c>
      <c r="B256">
        <v>6</v>
      </c>
      <c r="C256" t="s">
        <v>152</v>
      </c>
      <c r="D256">
        <v>400</v>
      </c>
      <c r="E256">
        <v>6225</v>
      </c>
      <c r="F256">
        <v>6150</v>
      </c>
      <c r="G256">
        <v>98.913043479999999</v>
      </c>
      <c r="H256">
        <v>79.112808459999997</v>
      </c>
      <c r="I256">
        <v>19.800235019999999</v>
      </c>
      <c r="J256">
        <v>1.0869565219999999</v>
      </c>
      <c r="K256" t="e">
        <v>#DIV/0!</v>
      </c>
      <c r="L256">
        <v>21.944770859999998</v>
      </c>
      <c r="M256">
        <v>78.055229139999994</v>
      </c>
      <c r="N256">
        <v>21.944770859999998</v>
      </c>
    </row>
    <row r="257" spans="1:14">
      <c r="A257" s="14">
        <v>40678</v>
      </c>
      <c r="B257">
        <v>6</v>
      </c>
      <c r="C257" t="s">
        <v>150</v>
      </c>
      <c r="D257">
        <v>400</v>
      </c>
      <c r="E257">
        <v>3000</v>
      </c>
      <c r="F257">
        <v>3000</v>
      </c>
      <c r="G257">
        <v>100</v>
      </c>
      <c r="H257">
        <v>95</v>
      </c>
      <c r="I257">
        <v>5</v>
      </c>
      <c r="J257">
        <v>0</v>
      </c>
      <c r="K257" t="s">
        <v>32</v>
      </c>
      <c r="L257">
        <v>0</v>
      </c>
      <c r="M257">
        <v>100</v>
      </c>
      <c r="N257">
        <v>0</v>
      </c>
    </row>
    <row r="258" spans="1:14">
      <c r="A258" s="14">
        <v>40678</v>
      </c>
      <c r="B258">
        <v>6</v>
      </c>
      <c r="C258" t="s">
        <v>150</v>
      </c>
      <c r="D258">
        <v>400</v>
      </c>
      <c r="E258">
        <v>3450</v>
      </c>
      <c r="F258">
        <v>3300</v>
      </c>
      <c r="G258">
        <v>95.652173910000002</v>
      </c>
      <c r="H258">
        <v>91.304347829999998</v>
      </c>
      <c r="I258">
        <v>4.3478260869999996</v>
      </c>
      <c r="J258">
        <v>4.3478260869999996</v>
      </c>
      <c r="K258" t="s">
        <v>32</v>
      </c>
      <c r="L258">
        <v>0</v>
      </c>
      <c r="M258">
        <v>95.652173910000002</v>
      </c>
      <c r="N258">
        <v>4.3478260869999996</v>
      </c>
    </row>
    <row r="259" spans="1:14">
      <c r="A259" s="14">
        <v>40678</v>
      </c>
      <c r="B259">
        <v>6</v>
      </c>
      <c r="C259" t="s">
        <v>150</v>
      </c>
      <c r="D259">
        <v>400</v>
      </c>
      <c r="E259">
        <v>3225</v>
      </c>
      <c r="F259">
        <v>3150</v>
      </c>
      <c r="G259">
        <v>97.826086959999998</v>
      </c>
      <c r="H259">
        <v>93.152173910000002</v>
      </c>
      <c r="I259">
        <v>4.6739130429999998</v>
      </c>
      <c r="J259">
        <v>2.1739130430000002</v>
      </c>
      <c r="K259" t="e">
        <v>#DIV/0!</v>
      </c>
      <c r="L259">
        <v>0</v>
      </c>
      <c r="M259">
        <v>97.826086959999998</v>
      </c>
      <c r="N259">
        <v>2.1739130430000002</v>
      </c>
    </row>
    <row r="260" spans="1:14">
      <c r="A260" s="14">
        <v>40679</v>
      </c>
      <c r="B260">
        <v>7</v>
      </c>
      <c r="C260" t="s">
        <v>112</v>
      </c>
      <c r="D260">
        <v>280</v>
      </c>
      <c r="E260">
        <v>5490</v>
      </c>
      <c r="F260">
        <v>5310</v>
      </c>
      <c r="G260">
        <v>96.721311479999997</v>
      </c>
      <c r="H260">
        <v>83.05084746</v>
      </c>
      <c r="I260">
        <v>16.94915254</v>
      </c>
      <c r="J260">
        <v>0</v>
      </c>
      <c r="K260">
        <v>3.2786885250000002</v>
      </c>
      <c r="L260">
        <v>59.322033900000001</v>
      </c>
      <c r="M260">
        <v>40.677966099999999</v>
      </c>
      <c r="N260">
        <v>0</v>
      </c>
    </row>
    <row r="261" spans="1:14">
      <c r="A261" s="14">
        <v>40679</v>
      </c>
      <c r="B261">
        <v>7</v>
      </c>
      <c r="C261" t="s">
        <v>112</v>
      </c>
      <c r="D261">
        <v>280</v>
      </c>
      <c r="E261">
        <v>4230</v>
      </c>
      <c r="F261">
        <v>3870</v>
      </c>
      <c r="G261">
        <v>91.489361700000003</v>
      </c>
      <c r="H261">
        <v>76.744186049999996</v>
      </c>
      <c r="I261">
        <v>23.25581395</v>
      </c>
      <c r="J261">
        <v>0</v>
      </c>
      <c r="K261">
        <v>8.5106382979999999</v>
      </c>
      <c r="L261">
        <v>69.767441860000005</v>
      </c>
      <c r="M261">
        <v>30.232558139999998</v>
      </c>
      <c r="N261">
        <v>0</v>
      </c>
    </row>
    <row r="262" spans="1:14">
      <c r="A262" s="14">
        <v>40679</v>
      </c>
      <c r="B262">
        <v>7</v>
      </c>
      <c r="C262" t="s">
        <v>112</v>
      </c>
      <c r="D262">
        <v>280</v>
      </c>
      <c r="E262">
        <v>4860</v>
      </c>
      <c r="F262">
        <v>4590</v>
      </c>
      <c r="G262">
        <v>94.105336589999993</v>
      </c>
      <c r="H262">
        <v>79.897516749999994</v>
      </c>
      <c r="I262">
        <v>20.102483249999999</v>
      </c>
      <c r="J262">
        <v>0</v>
      </c>
      <c r="K262">
        <v>5.8946634109999998</v>
      </c>
      <c r="L262">
        <v>64.54473788</v>
      </c>
      <c r="M262">
        <v>35.45526212</v>
      </c>
      <c r="N262">
        <v>0</v>
      </c>
    </row>
    <row r="263" spans="1:14">
      <c r="A263" s="14">
        <v>40679</v>
      </c>
      <c r="B263">
        <v>7</v>
      </c>
      <c r="C263" t="s">
        <v>116</v>
      </c>
      <c r="D263">
        <v>280</v>
      </c>
      <c r="E263">
        <v>9720</v>
      </c>
      <c r="F263">
        <v>8910</v>
      </c>
      <c r="G263">
        <v>91.666666669999998</v>
      </c>
      <c r="H263">
        <v>88.888888890000004</v>
      </c>
      <c r="I263">
        <v>11.11111111</v>
      </c>
      <c r="J263">
        <v>0</v>
      </c>
      <c r="K263">
        <v>8.3333333330000006</v>
      </c>
      <c r="L263">
        <v>80.808080810000007</v>
      </c>
      <c r="M263">
        <v>18.18181818</v>
      </c>
      <c r="N263">
        <v>1.0101010100000001</v>
      </c>
    </row>
    <row r="264" spans="1:14">
      <c r="A264" s="14">
        <v>40679</v>
      </c>
      <c r="B264">
        <v>7</v>
      </c>
      <c r="C264" t="s">
        <v>116</v>
      </c>
      <c r="D264">
        <v>280</v>
      </c>
      <c r="E264">
        <v>12240</v>
      </c>
      <c r="F264">
        <v>10350</v>
      </c>
      <c r="G264">
        <v>84.558823529999998</v>
      </c>
      <c r="H264">
        <v>83.760683760000006</v>
      </c>
      <c r="I264">
        <v>14.529914529999999</v>
      </c>
      <c r="J264">
        <v>1.709401709</v>
      </c>
      <c r="K264">
        <v>13.97058824</v>
      </c>
      <c r="L264">
        <v>98.290598290000005</v>
      </c>
      <c r="M264">
        <v>1.709401709</v>
      </c>
      <c r="N264">
        <v>0</v>
      </c>
    </row>
    <row r="265" spans="1:14">
      <c r="A265" s="14">
        <v>40679</v>
      </c>
      <c r="B265">
        <v>7</v>
      </c>
      <c r="C265" t="s">
        <v>116</v>
      </c>
      <c r="D265">
        <v>280</v>
      </c>
      <c r="E265">
        <v>10980</v>
      </c>
      <c r="F265">
        <v>9630</v>
      </c>
      <c r="G265">
        <v>88.112745099999998</v>
      </c>
      <c r="H265">
        <v>86.324786320000001</v>
      </c>
      <c r="I265">
        <v>12.820512819999999</v>
      </c>
      <c r="J265">
        <v>0.85470085500000004</v>
      </c>
      <c r="K265">
        <v>11.15196078</v>
      </c>
      <c r="L265">
        <v>89.549339549999999</v>
      </c>
      <c r="M265">
        <v>9.9456099459999994</v>
      </c>
      <c r="N265">
        <v>0.50505050500000004</v>
      </c>
    </row>
    <row r="266" spans="1:14">
      <c r="A266" s="14">
        <v>40679</v>
      </c>
      <c r="B266">
        <v>7</v>
      </c>
      <c r="C266" t="s">
        <v>119</v>
      </c>
      <c r="D266">
        <v>280</v>
      </c>
      <c r="E266">
        <v>6390</v>
      </c>
      <c r="F266">
        <v>5400</v>
      </c>
      <c r="G266">
        <v>84.507042249999998</v>
      </c>
      <c r="H266">
        <v>86.666666669999998</v>
      </c>
      <c r="I266">
        <v>13.33333333</v>
      </c>
      <c r="J266">
        <v>0</v>
      </c>
      <c r="K266">
        <v>15.49295775</v>
      </c>
      <c r="L266">
        <v>81.666666669999998</v>
      </c>
      <c r="M266">
        <v>18.333333329999999</v>
      </c>
      <c r="N266">
        <v>0</v>
      </c>
    </row>
    <row r="267" spans="1:14">
      <c r="A267" s="14">
        <v>40679</v>
      </c>
      <c r="B267">
        <v>7</v>
      </c>
      <c r="C267" t="s">
        <v>119</v>
      </c>
      <c r="D267">
        <v>280</v>
      </c>
      <c r="E267">
        <v>5760</v>
      </c>
      <c r="F267">
        <v>4770</v>
      </c>
      <c r="G267">
        <v>82.8125</v>
      </c>
      <c r="H267">
        <v>76.666666669999998</v>
      </c>
      <c r="I267">
        <v>11.66666667</v>
      </c>
      <c r="J267">
        <v>11.66666667</v>
      </c>
      <c r="K267">
        <v>6.25</v>
      </c>
      <c r="L267">
        <v>76.666666669999998</v>
      </c>
      <c r="M267">
        <v>23.333333329999999</v>
      </c>
      <c r="N267">
        <v>0</v>
      </c>
    </row>
    <row r="268" spans="1:14">
      <c r="A268" s="14">
        <v>40679</v>
      </c>
      <c r="B268">
        <v>7</v>
      </c>
      <c r="C268" t="s">
        <v>119</v>
      </c>
      <c r="D268">
        <v>280</v>
      </c>
      <c r="E268">
        <v>6075</v>
      </c>
      <c r="F268">
        <v>5085</v>
      </c>
      <c r="G268">
        <v>83.659771129999996</v>
      </c>
      <c r="H268">
        <v>81.666666669999998</v>
      </c>
      <c r="I268">
        <v>12.5</v>
      </c>
      <c r="J268">
        <v>5.8333333329999997</v>
      </c>
      <c r="K268">
        <v>10.871478870000001</v>
      </c>
      <c r="L268">
        <v>79.166666669999998</v>
      </c>
      <c r="M268">
        <v>20.833333329999999</v>
      </c>
      <c r="N268">
        <v>0</v>
      </c>
    </row>
    <row r="269" spans="1:14">
      <c r="A269" s="14">
        <v>40679</v>
      </c>
      <c r="B269">
        <v>7</v>
      </c>
      <c r="C269" t="s">
        <v>46</v>
      </c>
      <c r="D269">
        <v>280</v>
      </c>
      <c r="E269">
        <v>4140</v>
      </c>
      <c r="F269">
        <v>3690</v>
      </c>
      <c r="G269">
        <v>89.130434780000002</v>
      </c>
      <c r="H269">
        <v>87.804878049999999</v>
      </c>
      <c r="I269">
        <v>12.195121950000001</v>
      </c>
      <c r="J269">
        <v>0</v>
      </c>
      <c r="K269">
        <v>10.86956522</v>
      </c>
      <c r="L269">
        <v>78.048780489999999</v>
      </c>
      <c r="M269">
        <v>21.951219510000001</v>
      </c>
      <c r="N269">
        <v>0</v>
      </c>
    </row>
    <row r="270" spans="1:14">
      <c r="A270" s="14">
        <v>40679</v>
      </c>
      <c r="B270">
        <v>7</v>
      </c>
      <c r="C270" t="s">
        <v>46</v>
      </c>
      <c r="D270">
        <v>280</v>
      </c>
      <c r="E270">
        <v>3870</v>
      </c>
      <c r="F270">
        <v>3420</v>
      </c>
      <c r="G270">
        <v>88.372093019999994</v>
      </c>
      <c r="H270">
        <v>85.365853659999999</v>
      </c>
      <c r="I270">
        <v>7.3170731709999997</v>
      </c>
      <c r="J270">
        <v>7.3170731709999997</v>
      </c>
      <c r="K270">
        <v>4.651162791</v>
      </c>
      <c r="L270">
        <v>80.487804879999999</v>
      </c>
      <c r="M270">
        <v>19.512195120000001</v>
      </c>
      <c r="N270">
        <v>0</v>
      </c>
    </row>
    <row r="271" spans="1:14">
      <c r="A271" s="14">
        <v>40679</v>
      </c>
      <c r="B271">
        <v>7</v>
      </c>
      <c r="C271" t="s">
        <v>46</v>
      </c>
      <c r="D271">
        <v>280</v>
      </c>
      <c r="E271">
        <v>4005</v>
      </c>
      <c r="F271">
        <v>3555</v>
      </c>
      <c r="G271">
        <v>88.751263899999998</v>
      </c>
      <c r="H271">
        <v>86.585365850000002</v>
      </c>
      <c r="I271">
        <v>9.7560975610000007</v>
      </c>
      <c r="J271">
        <v>3.6585365849999998</v>
      </c>
      <c r="K271">
        <v>7.7603640040000004</v>
      </c>
      <c r="L271">
        <v>79.268292680000002</v>
      </c>
      <c r="M271">
        <v>20.731707320000002</v>
      </c>
      <c r="N271">
        <v>0</v>
      </c>
    </row>
    <row r="272" spans="1:14">
      <c r="A272" s="14">
        <v>40679</v>
      </c>
      <c r="B272">
        <v>7</v>
      </c>
      <c r="C272" t="s">
        <v>50</v>
      </c>
      <c r="D272">
        <v>280</v>
      </c>
      <c r="E272">
        <v>2340</v>
      </c>
      <c r="F272">
        <v>1620</v>
      </c>
      <c r="G272">
        <v>69.230769230000007</v>
      </c>
      <c r="H272">
        <v>66.666666669999998</v>
      </c>
      <c r="I272">
        <v>19.047619050000002</v>
      </c>
      <c r="J272">
        <v>14.28571429</v>
      </c>
      <c r="K272">
        <v>19.23076923</v>
      </c>
      <c r="L272">
        <v>90.47619048</v>
      </c>
      <c r="M272">
        <v>9.5238095240000007</v>
      </c>
      <c r="N272">
        <v>0</v>
      </c>
    </row>
    <row r="273" spans="1:14">
      <c r="A273" s="14">
        <v>40679</v>
      </c>
      <c r="B273">
        <v>7</v>
      </c>
      <c r="C273" t="s">
        <v>50</v>
      </c>
      <c r="D273">
        <v>280</v>
      </c>
      <c r="E273">
        <v>2430</v>
      </c>
      <c r="F273">
        <v>1440</v>
      </c>
      <c r="G273">
        <v>59.25925926</v>
      </c>
      <c r="H273">
        <v>93.75</v>
      </c>
      <c r="I273">
        <v>6.25</v>
      </c>
      <c r="J273">
        <v>0</v>
      </c>
      <c r="K273">
        <v>40.74074074</v>
      </c>
      <c r="L273">
        <v>75</v>
      </c>
      <c r="M273">
        <v>25</v>
      </c>
      <c r="N273">
        <v>0</v>
      </c>
    </row>
    <row r="274" spans="1:14">
      <c r="A274" s="14">
        <v>40679</v>
      </c>
      <c r="B274">
        <v>7</v>
      </c>
      <c r="C274" t="s">
        <v>50</v>
      </c>
      <c r="D274">
        <v>280</v>
      </c>
      <c r="E274">
        <v>2385</v>
      </c>
      <c r="F274">
        <v>1530</v>
      </c>
      <c r="G274">
        <v>64.245014249999997</v>
      </c>
      <c r="H274">
        <v>80.208333330000002</v>
      </c>
      <c r="I274">
        <v>12.64880952</v>
      </c>
      <c r="J274">
        <v>7.1428571429999996</v>
      </c>
      <c r="K274">
        <v>29.98575499</v>
      </c>
      <c r="L274">
        <v>82.738095240000007</v>
      </c>
      <c r="M274">
        <v>17.26190476</v>
      </c>
      <c r="N274">
        <v>0</v>
      </c>
    </row>
    <row r="275" spans="1:14">
      <c r="A275" s="14">
        <v>40679</v>
      </c>
      <c r="B275">
        <v>7</v>
      </c>
      <c r="C275" t="s">
        <v>51</v>
      </c>
      <c r="D275">
        <v>280</v>
      </c>
      <c r="E275">
        <v>2880</v>
      </c>
      <c r="F275">
        <v>1530</v>
      </c>
      <c r="G275">
        <v>53.125</v>
      </c>
      <c r="H275">
        <v>72.727272729999996</v>
      </c>
      <c r="I275">
        <v>4.5454545450000001</v>
      </c>
      <c r="J275">
        <v>22.727272729999999</v>
      </c>
      <c r="K275">
        <v>31.25</v>
      </c>
      <c r="L275">
        <v>81.818181820000007</v>
      </c>
      <c r="M275">
        <v>18.18181818</v>
      </c>
      <c r="N275">
        <v>0</v>
      </c>
    </row>
    <row r="276" spans="1:14">
      <c r="A276" s="14">
        <v>40679</v>
      </c>
      <c r="B276">
        <v>7</v>
      </c>
      <c r="C276" t="s">
        <v>51</v>
      </c>
      <c r="D276">
        <v>280</v>
      </c>
      <c r="E276">
        <v>3780</v>
      </c>
      <c r="F276">
        <v>3240</v>
      </c>
      <c r="G276">
        <v>85.714285709999999</v>
      </c>
      <c r="H276">
        <v>97.222222220000006</v>
      </c>
      <c r="I276">
        <v>2.7777777779999999</v>
      </c>
      <c r="J276">
        <v>0</v>
      </c>
      <c r="K276">
        <v>14.28571429</v>
      </c>
      <c r="L276">
        <v>91.666666669999998</v>
      </c>
      <c r="M276">
        <v>8.3333333330000006</v>
      </c>
      <c r="N276">
        <v>0</v>
      </c>
    </row>
    <row r="277" spans="1:14">
      <c r="A277" s="14">
        <v>40679</v>
      </c>
      <c r="B277">
        <v>7</v>
      </c>
      <c r="C277" t="s">
        <v>51</v>
      </c>
      <c r="D277">
        <v>280</v>
      </c>
      <c r="E277">
        <v>3330</v>
      </c>
      <c r="F277">
        <v>2385</v>
      </c>
      <c r="G277">
        <v>69.419642859999996</v>
      </c>
      <c r="H277">
        <v>84.974747469999997</v>
      </c>
      <c r="I277">
        <v>3.6616161620000001</v>
      </c>
      <c r="J277">
        <v>11.363636359999999</v>
      </c>
      <c r="K277">
        <v>22.76785714</v>
      </c>
      <c r="L277">
        <v>86.742424240000005</v>
      </c>
      <c r="M277">
        <v>13.25757576</v>
      </c>
      <c r="N277">
        <v>0</v>
      </c>
    </row>
    <row r="278" spans="1:14">
      <c r="A278" s="14">
        <v>40679</v>
      </c>
      <c r="B278">
        <v>7</v>
      </c>
      <c r="C278" t="s">
        <v>113</v>
      </c>
      <c r="D278">
        <v>400</v>
      </c>
      <c r="E278">
        <v>4320</v>
      </c>
      <c r="F278">
        <v>4320</v>
      </c>
      <c r="G278">
        <v>100</v>
      </c>
      <c r="H278">
        <v>100</v>
      </c>
      <c r="I278">
        <v>0</v>
      </c>
      <c r="J278">
        <v>0</v>
      </c>
      <c r="K278">
        <v>0</v>
      </c>
      <c r="L278">
        <v>43.75</v>
      </c>
      <c r="M278">
        <v>43.75</v>
      </c>
      <c r="N278">
        <v>12.5</v>
      </c>
    </row>
    <row r="279" spans="1:14">
      <c r="A279" s="14">
        <v>40679</v>
      </c>
      <c r="B279">
        <v>7</v>
      </c>
      <c r="C279" t="s">
        <v>113</v>
      </c>
      <c r="D279">
        <v>400</v>
      </c>
      <c r="E279">
        <v>2700</v>
      </c>
      <c r="F279">
        <v>2430</v>
      </c>
      <c r="G279">
        <v>90</v>
      </c>
      <c r="H279">
        <v>100</v>
      </c>
      <c r="I279">
        <v>0</v>
      </c>
      <c r="J279">
        <v>0</v>
      </c>
      <c r="K279">
        <v>10</v>
      </c>
      <c r="L279">
        <v>66.666666669999998</v>
      </c>
      <c r="M279">
        <v>33.333333330000002</v>
      </c>
      <c r="N279">
        <v>0</v>
      </c>
    </row>
    <row r="280" spans="1:14">
      <c r="A280" s="14">
        <v>40679</v>
      </c>
      <c r="B280">
        <v>7</v>
      </c>
      <c r="C280" t="s">
        <v>113</v>
      </c>
      <c r="D280">
        <v>400</v>
      </c>
      <c r="E280">
        <v>3510</v>
      </c>
      <c r="F280">
        <v>3375</v>
      </c>
      <c r="G280">
        <v>95</v>
      </c>
      <c r="H280">
        <v>100</v>
      </c>
      <c r="I280">
        <v>0</v>
      </c>
      <c r="J280">
        <v>0</v>
      </c>
      <c r="K280">
        <v>5</v>
      </c>
      <c r="L280">
        <v>55.208333330000002</v>
      </c>
      <c r="M280">
        <v>38.541666669999998</v>
      </c>
      <c r="N280">
        <v>6.25</v>
      </c>
    </row>
    <row r="281" spans="1:14">
      <c r="A281" s="14">
        <v>40679</v>
      </c>
      <c r="B281">
        <v>7</v>
      </c>
      <c r="C281" t="s">
        <v>117</v>
      </c>
      <c r="D281">
        <v>400</v>
      </c>
      <c r="E281">
        <v>3510</v>
      </c>
      <c r="F281">
        <v>3420</v>
      </c>
      <c r="G281">
        <v>97.435897440000005</v>
      </c>
      <c r="H281">
        <v>94.736842109999998</v>
      </c>
      <c r="I281">
        <v>5.263157895</v>
      </c>
      <c r="J281">
        <v>0</v>
      </c>
      <c r="K281">
        <v>2.5641025640000001</v>
      </c>
      <c r="L281">
        <v>68.421052630000005</v>
      </c>
      <c r="M281">
        <v>31.578947370000002</v>
      </c>
      <c r="N281">
        <v>0</v>
      </c>
    </row>
    <row r="282" spans="1:14">
      <c r="A282" s="14">
        <v>40679</v>
      </c>
      <c r="B282">
        <v>7</v>
      </c>
      <c r="C282" t="s">
        <v>117</v>
      </c>
      <c r="D282">
        <v>400</v>
      </c>
      <c r="E282">
        <v>2790</v>
      </c>
      <c r="F282">
        <v>2700</v>
      </c>
      <c r="G282">
        <v>96.774193550000007</v>
      </c>
      <c r="H282">
        <v>90</v>
      </c>
      <c r="I282">
        <v>10</v>
      </c>
      <c r="J282">
        <v>0</v>
      </c>
      <c r="K282">
        <v>3.225806452</v>
      </c>
      <c r="L282">
        <v>86.666666669999998</v>
      </c>
      <c r="M282">
        <v>13.33333333</v>
      </c>
      <c r="N282">
        <v>0</v>
      </c>
    </row>
    <row r="283" spans="1:14">
      <c r="A283" s="14">
        <v>40679</v>
      </c>
      <c r="B283">
        <v>7</v>
      </c>
      <c r="C283" t="s">
        <v>117</v>
      </c>
      <c r="D283">
        <v>400</v>
      </c>
      <c r="E283">
        <v>3150</v>
      </c>
      <c r="F283">
        <v>3060</v>
      </c>
      <c r="G283">
        <v>97.105045489999995</v>
      </c>
      <c r="H283">
        <v>92.368421049999995</v>
      </c>
      <c r="I283">
        <v>7.6315789470000004</v>
      </c>
      <c r="J283">
        <v>0</v>
      </c>
      <c r="K283">
        <v>2.8949545080000001</v>
      </c>
      <c r="L283">
        <v>77.543859650000002</v>
      </c>
      <c r="M283">
        <v>22.456140349999998</v>
      </c>
      <c r="N283">
        <v>0</v>
      </c>
    </row>
    <row r="284" spans="1:14">
      <c r="A284" s="14">
        <v>40679</v>
      </c>
      <c r="B284">
        <v>7</v>
      </c>
      <c r="C284" t="s">
        <v>121</v>
      </c>
      <c r="D284">
        <v>400</v>
      </c>
      <c r="E284">
        <v>1710</v>
      </c>
      <c r="F284">
        <v>1530</v>
      </c>
      <c r="G284">
        <v>89.473684210000002</v>
      </c>
      <c r="H284">
        <v>100</v>
      </c>
      <c r="I284">
        <v>0</v>
      </c>
      <c r="J284">
        <v>0</v>
      </c>
      <c r="K284">
        <v>10.52631579</v>
      </c>
      <c r="L284">
        <v>88.235294120000006</v>
      </c>
      <c r="M284">
        <v>11.764705879999999</v>
      </c>
      <c r="N284">
        <v>0</v>
      </c>
    </row>
    <row r="285" spans="1:14">
      <c r="A285" s="14">
        <v>40679</v>
      </c>
      <c r="B285">
        <v>7</v>
      </c>
      <c r="C285" t="s">
        <v>121</v>
      </c>
      <c r="D285">
        <v>400</v>
      </c>
      <c r="E285">
        <v>1890</v>
      </c>
      <c r="F285">
        <v>1710</v>
      </c>
      <c r="G285">
        <v>90.47619048</v>
      </c>
      <c r="H285">
        <v>78.947368420000004</v>
      </c>
      <c r="I285">
        <v>21.05263158</v>
      </c>
      <c r="J285">
        <v>0</v>
      </c>
      <c r="K285">
        <v>9.5238095240000007</v>
      </c>
      <c r="L285">
        <v>94.736842109999998</v>
      </c>
      <c r="M285">
        <v>5.263157895</v>
      </c>
      <c r="N285">
        <v>0</v>
      </c>
    </row>
    <row r="286" spans="1:14">
      <c r="A286" s="14">
        <v>40679</v>
      </c>
      <c r="B286">
        <v>7</v>
      </c>
      <c r="C286" t="s">
        <v>121</v>
      </c>
      <c r="D286">
        <v>400</v>
      </c>
      <c r="E286">
        <v>1800</v>
      </c>
      <c r="F286">
        <v>1620</v>
      </c>
      <c r="G286">
        <v>89.974937339999997</v>
      </c>
      <c r="H286">
        <v>89.473684210000002</v>
      </c>
      <c r="I286">
        <v>10.52631579</v>
      </c>
      <c r="J286">
        <v>0</v>
      </c>
      <c r="K286">
        <v>10.02506266</v>
      </c>
      <c r="L286">
        <v>91.486068110000005</v>
      </c>
      <c r="M286">
        <v>8.5139318890000002</v>
      </c>
      <c r="N286">
        <v>0</v>
      </c>
    </row>
    <row r="287" spans="1:14">
      <c r="A287" s="14">
        <v>40679</v>
      </c>
      <c r="B287">
        <v>7</v>
      </c>
      <c r="C287" t="s">
        <v>47</v>
      </c>
      <c r="D287">
        <v>400</v>
      </c>
      <c r="E287">
        <v>2610</v>
      </c>
      <c r="F287">
        <v>2430</v>
      </c>
      <c r="G287">
        <v>93.103448279999995</v>
      </c>
      <c r="H287">
        <v>92.592592589999995</v>
      </c>
      <c r="I287">
        <v>7.407407407</v>
      </c>
      <c r="J287">
        <v>0</v>
      </c>
      <c r="K287">
        <v>6.896551724</v>
      </c>
      <c r="L287">
        <v>92.592592589999995</v>
      </c>
      <c r="M287">
        <v>3.703703704</v>
      </c>
      <c r="N287">
        <v>3.703703704</v>
      </c>
    </row>
    <row r="288" spans="1:14">
      <c r="A288" s="14">
        <v>40679</v>
      </c>
      <c r="B288">
        <v>7</v>
      </c>
      <c r="C288" t="s">
        <v>47</v>
      </c>
      <c r="D288">
        <v>400</v>
      </c>
      <c r="E288">
        <v>2070</v>
      </c>
      <c r="F288">
        <v>1980</v>
      </c>
      <c r="G288">
        <v>95.652173910000002</v>
      </c>
      <c r="H288">
        <v>90.909090910000003</v>
      </c>
      <c r="I288">
        <v>9.0909090910000003</v>
      </c>
      <c r="J288">
        <v>0</v>
      </c>
      <c r="K288">
        <v>4.3478260869999996</v>
      </c>
      <c r="L288">
        <v>100</v>
      </c>
      <c r="M288">
        <v>0</v>
      </c>
      <c r="N288">
        <v>0</v>
      </c>
    </row>
    <row r="289" spans="1:14">
      <c r="A289" s="14">
        <v>40679</v>
      </c>
      <c r="B289">
        <v>7</v>
      </c>
      <c r="C289" t="s">
        <v>47</v>
      </c>
      <c r="D289">
        <v>400</v>
      </c>
      <c r="E289">
        <v>2610</v>
      </c>
      <c r="F289">
        <v>2430</v>
      </c>
      <c r="G289">
        <v>93.103448279999995</v>
      </c>
      <c r="H289">
        <v>92.592592589999995</v>
      </c>
      <c r="I289">
        <v>7.407407407</v>
      </c>
      <c r="J289">
        <v>0</v>
      </c>
      <c r="K289">
        <v>6.896551724</v>
      </c>
      <c r="L289">
        <v>92.592592589999995</v>
      </c>
      <c r="M289">
        <v>3.703703704</v>
      </c>
      <c r="N289">
        <v>3.703703704</v>
      </c>
    </row>
    <row r="290" spans="1:14">
      <c r="A290" s="14">
        <v>40679</v>
      </c>
      <c r="B290">
        <v>7</v>
      </c>
      <c r="C290" t="s">
        <v>52</v>
      </c>
      <c r="D290">
        <v>400</v>
      </c>
      <c r="E290">
        <v>900</v>
      </c>
      <c r="F290">
        <v>720</v>
      </c>
      <c r="G290">
        <v>80</v>
      </c>
      <c r="H290">
        <v>80</v>
      </c>
      <c r="I290">
        <v>0</v>
      </c>
      <c r="J290">
        <v>20</v>
      </c>
      <c r="K290">
        <v>0</v>
      </c>
      <c r="L290">
        <v>80</v>
      </c>
      <c r="M290">
        <v>20</v>
      </c>
      <c r="N290">
        <v>0</v>
      </c>
    </row>
    <row r="291" spans="1:14">
      <c r="A291" s="14">
        <v>40679</v>
      </c>
      <c r="B291">
        <v>7</v>
      </c>
      <c r="C291" t="s">
        <v>52</v>
      </c>
      <c r="D291">
        <v>400</v>
      </c>
      <c r="E291">
        <v>900</v>
      </c>
      <c r="F291">
        <v>720</v>
      </c>
      <c r="G291">
        <v>80</v>
      </c>
      <c r="H291">
        <v>77.777777779999994</v>
      </c>
      <c r="I291">
        <v>11.11111111</v>
      </c>
      <c r="J291">
        <v>11.11111111</v>
      </c>
      <c r="K291">
        <v>10</v>
      </c>
      <c r="L291">
        <v>44.444444439999998</v>
      </c>
      <c r="M291">
        <v>55.555555560000002</v>
      </c>
      <c r="N291">
        <v>0</v>
      </c>
    </row>
    <row r="292" spans="1:14">
      <c r="A292" s="14">
        <v>40679</v>
      </c>
      <c r="B292">
        <v>7</v>
      </c>
      <c r="C292" t="s">
        <v>52</v>
      </c>
      <c r="D292">
        <v>400</v>
      </c>
      <c r="E292">
        <v>900</v>
      </c>
      <c r="F292">
        <v>720</v>
      </c>
      <c r="G292">
        <v>80</v>
      </c>
      <c r="H292">
        <v>78.888888890000004</v>
      </c>
      <c r="I292">
        <v>5.5555555559999998</v>
      </c>
      <c r="J292">
        <v>15.55555556</v>
      </c>
      <c r="K292">
        <v>5</v>
      </c>
      <c r="L292">
        <v>62.222222219999999</v>
      </c>
      <c r="M292">
        <v>37.777777780000001</v>
      </c>
      <c r="N292">
        <v>0</v>
      </c>
    </row>
    <row r="293" spans="1:14">
      <c r="A293" s="14">
        <v>40679</v>
      </c>
      <c r="B293">
        <v>7</v>
      </c>
      <c r="C293" t="s">
        <v>53</v>
      </c>
      <c r="D293">
        <v>400</v>
      </c>
      <c r="E293">
        <v>2520</v>
      </c>
      <c r="F293">
        <v>1080</v>
      </c>
      <c r="G293">
        <v>42.857142860000003</v>
      </c>
      <c r="H293">
        <v>50</v>
      </c>
      <c r="I293">
        <v>0</v>
      </c>
      <c r="J293">
        <v>50</v>
      </c>
      <c r="K293">
        <v>14.28571429</v>
      </c>
      <c r="L293">
        <v>58.333333330000002</v>
      </c>
      <c r="M293">
        <v>33.333333330000002</v>
      </c>
      <c r="N293">
        <v>8.3333333330000006</v>
      </c>
    </row>
    <row r="294" spans="1:14">
      <c r="A294" s="14">
        <v>40679</v>
      </c>
      <c r="B294">
        <v>7</v>
      </c>
      <c r="C294" t="s">
        <v>53</v>
      </c>
      <c r="D294">
        <v>400</v>
      </c>
      <c r="E294">
        <v>1980</v>
      </c>
      <c r="F294">
        <v>810</v>
      </c>
      <c r="G294">
        <v>40.909090910000003</v>
      </c>
      <c r="H294">
        <v>50</v>
      </c>
      <c r="I294">
        <v>0</v>
      </c>
      <c r="J294">
        <v>50</v>
      </c>
      <c r="K294">
        <v>18.18181818</v>
      </c>
      <c r="L294">
        <v>77.777777779999994</v>
      </c>
      <c r="M294">
        <v>22.222222219999999</v>
      </c>
      <c r="N294">
        <v>0</v>
      </c>
    </row>
    <row r="295" spans="1:14">
      <c r="A295" s="14">
        <v>40679</v>
      </c>
      <c r="B295">
        <v>7</v>
      </c>
      <c r="C295" t="s">
        <v>53</v>
      </c>
      <c r="D295">
        <v>400</v>
      </c>
      <c r="E295">
        <v>2250</v>
      </c>
      <c r="F295">
        <v>945</v>
      </c>
      <c r="G295">
        <v>41.883116880000003</v>
      </c>
      <c r="H295">
        <v>50</v>
      </c>
      <c r="I295">
        <v>0</v>
      </c>
      <c r="J295">
        <v>50</v>
      </c>
      <c r="K295">
        <v>16.233766230000001</v>
      </c>
      <c r="L295">
        <v>68.055555560000002</v>
      </c>
      <c r="M295">
        <v>27.777777780000001</v>
      </c>
      <c r="N295">
        <v>4.1666666670000003</v>
      </c>
    </row>
    <row r="296" spans="1:14">
      <c r="A296" s="14">
        <v>40679</v>
      </c>
      <c r="B296">
        <v>7</v>
      </c>
      <c r="C296" t="s">
        <v>114</v>
      </c>
      <c r="D296">
        <v>1000</v>
      </c>
      <c r="E296">
        <v>4590</v>
      </c>
      <c r="F296">
        <v>4320</v>
      </c>
      <c r="G296">
        <v>94.117647059999996</v>
      </c>
      <c r="H296">
        <v>89.583333330000002</v>
      </c>
      <c r="I296">
        <v>10.41666667</v>
      </c>
      <c r="J296">
        <v>0</v>
      </c>
      <c r="K296">
        <v>5.8823529409999997</v>
      </c>
      <c r="L296">
        <v>66.666666669999998</v>
      </c>
      <c r="M296">
        <v>33.333333330000002</v>
      </c>
      <c r="N296">
        <v>0</v>
      </c>
    </row>
    <row r="297" spans="1:14">
      <c r="A297" s="14">
        <v>40679</v>
      </c>
      <c r="B297">
        <v>7</v>
      </c>
      <c r="C297" t="s">
        <v>114</v>
      </c>
      <c r="D297">
        <v>1000</v>
      </c>
      <c r="E297">
        <v>3510</v>
      </c>
      <c r="F297">
        <v>3330</v>
      </c>
      <c r="G297">
        <v>94.871794870000002</v>
      </c>
      <c r="H297">
        <v>89.743589740000004</v>
      </c>
      <c r="I297">
        <v>5.1282051280000003</v>
      </c>
      <c r="J297">
        <v>5.1282051280000003</v>
      </c>
      <c r="K297">
        <v>0</v>
      </c>
      <c r="L297">
        <v>53.84615385</v>
      </c>
      <c r="M297">
        <v>46.15384615</v>
      </c>
      <c r="N297">
        <v>0</v>
      </c>
    </row>
    <row r="298" spans="1:14">
      <c r="A298" s="14">
        <v>40679</v>
      </c>
      <c r="B298">
        <v>7</v>
      </c>
      <c r="C298" t="s">
        <v>114</v>
      </c>
      <c r="D298">
        <v>1000</v>
      </c>
      <c r="E298">
        <v>4050</v>
      </c>
      <c r="F298">
        <v>3825</v>
      </c>
      <c r="G298">
        <v>94.494720970000003</v>
      </c>
      <c r="H298">
        <v>89.66346154</v>
      </c>
      <c r="I298">
        <v>7.7724358970000003</v>
      </c>
      <c r="J298">
        <v>2.5641025640000001</v>
      </c>
      <c r="K298">
        <v>2.9411764709999999</v>
      </c>
      <c r="L298">
        <v>60.256410260000003</v>
      </c>
      <c r="M298">
        <v>39.743589739999997</v>
      </c>
      <c r="N298">
        <v>0</v>
      </c>
    </row>
    <row r="299" spans="1:14">
      <c r="A299" s="14">
        <v>40679</v>
      </c>
      <c r="B299">
        <v>7</v>
      </c>
      <c r="C299" t="s">
        <v>115</v>
      </c>
      <c r="D299">
        <v>1000</v>
      </c>
      <c r="E299">
        <v>3240</v>
      </c>
      <c r="F299">
        <v>3150</v>
      </c>
      <c r="G299">
        <v>97.222222220000006</v>
      </c>
      <c r="H299">
        <v>91.666666669999998</v>
      </c>
      <c r="I299">
        <v>5.5555555559999998</v>
      </c>
      <c r="J299">
        <v>2.7777777779999999</v>
      </c>
      <c r="K299">
        <v>0</v>
      </c>
      <c r="L299">
        <v>61.111111110000003</v>
      </c>
      <c r="M299">
        <v>38.888888889999997</v>
      </c>
      <c r="N299">
        <v>0</v>
      </c>
    </row>
    <row r="300" spans="1:14">
      <c r="A300" s="14">
        <v>40679</v>
      </c>
      <c r="B300">
        <v>7</v>
      </c>
      <c r="C300" t="s">
        <v>115</v>
      </c>
      <c r="D300">
        <v>1000</v>
      </c>
      <c r="E300">
        <v>3240</v>
      </c>
      <c r="F300">
        <v>3240</v>
      </c>
      <c r="G300">
        <v>100</v>
      </c>
      <c r="H300">
        <v>100</v>
      </c>
      <c r="I300">
        <v>0</v>
      </c>
      <c r="J300">
        <v>0</v>
      </c>
      <c r="K300">
        <v>0</v>
      </c>
      <c r="L300">
        <v>58.333333330000002</v>
      </c>
      <c r="M300">
        <v>41.666666669999998</v>
      </c>
      <c r="N300">
        <v>0</v>
      </c>
    </row>
    <row r="301" spans="1:14">
      <c r="A301" s="14">
        <v>40679</v>
      </c>
      <c r="B301">
        <v>7</v>
      </c>
      <c r="C301" t="s">
        <v>115</v>
      </c>
      <c r="D301">
        <v>1000</v>
      </c>
      <c r="E301">
        <v>3240</v>
      </c>
      <c r="F301">
        <v>3195</v>
      </c>
      <c r="G301">
        <v>98.611111109999996</v>
      </c>
      <c r="H301">
        <v>95.833333330000002</v>
      </c>
      <c r="I301">
        <v>2.7777777779999999</v>
      </c>
      <c r="J301">
        <v>1.388888889</v>
      </c>
      <c r="K301">
        <v>0</v>
      </c>
      <c r="L301">
        <v>59.722222219999999</v>
      </c>
      <c r="M301">
        <v>40.277777780000001</v>
      </c>
      <c r="N301">
        <v>0</v>
      </c>
    </row>
    <row r="302" spans="1:14">
      <c r="A302" s="14">
        <v>40679</v>
      </c>
      <c r="B302">
        <v>7</v>
      </c>
      <c r="C302" t="s">
        <v>118</v>
      </c>
      <c r="D302">
        <v>1000</v>
      </c>
      <c r="E302">
        <v>7380</v>
      </c>
      <c r="F302">
        <v>7200</v>
      </c>
      <c r="G302">
        <v>97.56097561</v>
      </c>
      <c r="H302">
        <v>88.75</v>
      </c>
      <c r="I302">
        <v>11.25</v>
      </c>
      <c r="J302">
        <v>0</v>
      </c>
      <c r="K302">
        <v>2.4390243900000002</v>
      </c>
      <c r="L302">
        <v>40</v>
      </c>
      <c r="M302">
        <v>60</v>
      </c>
      <c r="N302">
        <v>0</v>
      </c>
    </row>
    <row r="303" spans="1:14">
      <c r="A303" s="14">
        <v>40679</v>
      </c>
      <c r="B303">
        <v>7</v>
      </c>
      <c r="C303" t="s">
        <v>118</v>
      </c>
      <c r="D303">
        <v>1000</v>
      </c>
      <c r="E303">
        <v>7830</v>
      </c>
      <c r="F303">
        <v>7650</v>
      </c>
      <c r="G303">
        <v>97.701149430000001</v>
      </c>
      <c r="H303">
        <v>89.655172410000006</v>
      </c>
      <c r="I303">
        <v>8.0459770109999997</v>
      </c>
      <c r="J303">
        <v>2.2988505749999999</v>
      </c>
      <c r="K303">
        <v>0</v>
      </c>
      <c r="L303">
        <v>44.82758621</v>
      </c>
      <c r="M303">
        <v>51.724137929999998</v>
      </c>
      <c r="N303">
        <v>3.448275862</v>
      </c>
    </row>
    <row r="304" spans="1:14">
      <c r="A304" s="14">
        <v>40679</v>
      </c>
      <c r="B304">
        <v>7</v>
      </c>
      <c r="C304" t="s">
        <v>118</v>
      </c>
      <c r="D304">
        <v>1000</v>
      </c>
      <c r="E304">
        <v>7605</v>
      </c>
      <c r="F304">
        <v>7425</v>
      </c>
      <c r="G304">
        <v>97.63106252</v>
      </c>
      <c r="H304">
        <v>89.202586210000007</v>
      </c>
      <c r="I304">
        <v>9.6479885060000008</v>
      </c>
      <c r="J304">
        <v>1.1494252869999999</v>
      </c>
      <c r="K304">
        <v>1.2195121950000001</v>
      </c>
      <c r="L304">
        <v>42.413793099999999</v>
      </c>
      <c r="M304">
        <v>55.862068970000003</v>
      </c>
      <c r="N304">
        <v>1.724137931</v>
      </c>
    </row>
    <row r="305" spans="1:14">
      <c r="A305" s="14">
        <v>40679</v>
      </c>
      <c r="B305">
        <v>7</v>
      </c>
      <c r="C305" t="s">
        <v>44</v>
      </c>
      <c r="D305">
        <v>1000</v>
      </c>
      <c r="E305">
        <v>7020</v>
      </c>
      <c r="F305">
        <v>7020</v>
      </c>
      <c r="G305">
        <v>100</v>
      </c>
      <c r="H305">
        <v>94.871794870000002</v>
      </c>
      <c r="I305">
        <v>5.1282051280000003</v>
      </c>
      <c r="J305">
        <v>0</v>
      </c>
      <c r="K305">
        <v>0</v>
      </c>
      <c r="L305">
        <v>44.871794870000002</v>
      </c>
      <c r="M305">
        <v>42.30769231</v>
      </c>
      <c r="N305">
        <v>12.820512819999999</v>
      </c>
    </row>
    <row r="306" spans="1:14">
      <c r="A306" s="14">
        <v>40679</v>
      </c>
      <c r="B306">
        <v>7</v>
      </c>
      <c r="C306" t="s">
        <v>44</v>
      </c>
      <c r="D306">
        <v>1000</v>
      </c>
      <c r="E306">
        <v>5940</v>
      </c>
      <c r="F306">
        <v>5850</v>
      </c>
      <c r="G306">
        <v>98.484848479999997</v>
      </c>
      <c r="H306">
        <v>93.846153849999993</v>
      </c>
      <c r="I306">
        <v>6.153846154</v>
      </c>
      <c r="J306">
        <v>0</v>
      </c>
      <c r="K306">
        <v>1.5151515149999999</v>
      </c>
      <c r="L306">
        <v>56.92307692</v>
      </c>
      <c r="M306">
        <v>43.07692308</v>
      </c>
      <c r="N306">
        <v>0</v>
      </c>
    </row>
    <row r="307" spans="1:14">
      <c r="A307" s="14">
        <v>40679</v>
      </c>
      <c r="B307">
        <v>7</v>
      </c>
      <c r="C307" t="s">
        <v>44</v>
      </c>
      <c r="D307">
        <v>1000</v>
      </c>
      <c r="E307">
        <v>6480</v>
      </c>
      <c r="F307">
        <v>6435</v>
      </c>
      <c r="G307">
        <v>99.242424240000005</v>
      </c>
      <c r="H307">
        <v>94.358974360000005</v>
      </c>
      <c r="I307">
        <v>5.6410256409999997</v>
      </c>
      <c r="J307">
        <v>0</v>
      </c>
      <c r="K307">
        <v>0.75757575799999999</v>
      </c>
      <c r="L307">
        <v>50.897435899999998</v>
      </c>
      <c r="M307">
        <v>42.69230769</v>
      </c>
      <c r="N307">
        <v>6.4102564099999997</v>
      </c>
    </row>
    <row r="308" spans="1:14">
      <c r="A308" s="14">
        <v>40679</v>
      </c>
      <c r="B308">
        <v>7</v>
      </c>
      <c r="C308" t="s">
        <v>49</v>
      </c>
      <c r="D308">
        <v>1000</v>
      </c>
      <c r="E308">
        <v>6750</v>
      </c>
      <c r="F308">
        <v>6570</v>
      </c>
      <c r="G308">
        <v>97.333333330000002</v>
      </c>
      <c r="H308">
        <v>94.666666669999998</v>
      </c>
      <c r="I308">
        <v>2.6666666669999999</v>
      </c>
      <c r="J308">
        <v>2.6666666669999999</v>
      </c>
      <c r="K308">
        <v>0</v>
      </c>
      <c r="L308">
        <v>50.666666669999998</v>
      </c>
      <c r="M308">
        <v>48</v>
      </c>
      <c r="N308">
        <v>1.3333333329999999</v>
      </c>
    </row>
    <row r="309" spans="1:14">
      <c r="A309" s="14">
        <v>40679</v>
      </c>
      <c r="B309">
        <v>7</v>
      </c>
      <c r="C309" t="s">
        <v>49</v>
      </c>
      <c r="D309">
        <v>1000</v>
      </c>
      <c r="E309">
        <v>5850</v>
      </c>
      <c r="F309">
        <v>5760</v>
      </c>
      <c r="G309">
        <v>98.46153846</v>
      </c>
      <c r="H309">
        <v>90.769230769999993</v>
      </c>
      <c r="I309">
        <v>7.692307692</v>
      </c>
      <c r="J309">
        <v>1.538461538</v>
      </c>
      <c r="K309">
        <v>0</v>
      </c>
      <c r="L309">
        <v>43.07692308</v>
      </c>
      <c r="M309">
        <v>55.38461538</v>
      </c>
      <c r="N309">
        <v>1.538461538</v>
      </c>
    </row>
    <row r="310" spans="1:14">
      <c r="A310" s="14">
        <v>40679</v>
      </c>
      <c r="B310">
        <v>7</v>
      </c>
      <c r="C310" t="s">
        <v>49</v>
      </c>
      <c r="D310">
        <v>1000</v>
      </c>
      <c r="E310">
        <v>6300</v>
      </c>
      <c r="F310">
        <v>6165</v>
      </c>
      <c r="G310">
        <v>97.897435900000005</v>
      </c>
      <c r="H310">
        <v>92.717948719999995</v>
      </c>
      <c r="I310">
        <v>5.1794871789999997</v>
      </c>
      <c r="J310">
        <v>2.1025641030000002</v>
      </c>
      <c r="K310">
        <v>0</v>
      </c>
      <c r="L310">
        <v>46.871794870000002</v>
      </c>
      <c r="M310">
        <v>51.69230769</v>
      </c>
      <c r="N310">
        <v>1.4358974360000001</v>
      </c>
    </row>
    <row r="311" spans="1:14">
      <c r="A311" s="14">
        <v>40679</v>
      </c>
      <c r="B311">
        <v>7</v>
      </c>
      <c r="C311" t="s">
        <v>120</v>
      </c>
      <c r="D311">
        <v>1000</v>
      </c>
      <c r="E311">
        <v>4860</v>
      </c>
      <c r="F311">
        <v>4860</v>
      </c>
      <c r="G311">
        <v>100</v>
      </c>
      <c r="H311">
        <v>100</v>
      </c>
      <c r="I311">
        <v>0</v>
      </c>
      <c r="J311">
        <v>0</v>
      </c>
      <c r="K311">
        <v>0</v>
      </c>
      <c r="L311">
        <v>62.962962959999999</v>
      </c>
      <c r="M311">
        <v>35.185185189999999</v>
      </c>
      <c r="N311">
        <v>1.851851852</v>
      </c>
    </row>
    <row r="312" spans="1:14">
      <c r="A312" s="14">
        <v>40679</v>
      </c>
      <c r="B312">
        <v>7</v>
      </c>
      <c r="C312" t="s">
        <v>120</v>
      </c>
      <c r="D312">
        <v>1000</v>
      </c>
      <c r="E312">
        <v>3780</v>
      </c>
      <c r="F312">
        <v>3780</v>
      </c>
      <c r="G312">
        <v>100</v>
      </c>
      <c r="H312">
        <v>92.857142859999996</v>
      </c>
      <c r="I312">
        <v>7.1428571429999996</v>
      </c>
      <c r="J312">
        <v>0</v>
      </c>
      <c r="K312">
        <v>0</v>
      </c>
      <c r="L312">
        <v>69.047619049999994</v>
      </c>
      <c r="M312">
        <v>28.571428569999998</v>
      </c>
      <c r="N312">
        <v>2.3809523810000002</v>
      </c>
    </row>
    <row r="313" spans="1:14">
      <c r="A313" s="14">
        <v>40679</v>
      </c>
      <c r="B313">
        <v>7</v>
      </c>
      <c r="C313" t="s">
        <v>120</v>
      </c>
      <c r="D313">
        <v>1000</v>
      </c>
      <c r="E313">
        <v>4320</v>
      </c>
      <c r="F313">
        <v>4320</v>
      </c>
      <c r="G313">
        <v>100</v>
      </c>
      <c r="H313">
        <v>96.428571430000005</v>
      </c>
      <c r="I313">
        <v>3.5714285710000002</v>
      </c>
      <c r="J313">
        <v>0</v>
      </c>
      <c r="K313">
        <v>0</v>
      </c>
      <c r="L313">
        <v>66.005291009999993</v>
      </c>
      <c r="M313">
        <v>31.87830688</v>
      </c>
      <c r="N313">
        <v>2.1164021160000002</v>
      </c>
    </row>
    <row r="314" spans="1:14">
      <c r="A314" s="14">
        <v>40682</v>
      </c>
      <c r="B314">
        <v>10</v>
      </c>
      <c r="C314" t="s">
        <v>119</v>
      </c>
      <c r="D314">
        <v>280</v>
      </c>
      <c r="E314">
        <v>3664.2857140000001</v>
      </c>
      <c r="F314">
        <v>2892.8571430000002</v>
      </c>
      <c r="G314">
        <v>78.947368420000004</v>
      </c>
      <c r="H314">
        <v>84.444444439999998</v>
      </c>
      <c r="I314">
        <v>15.55555556</v>
      </c>
      <c r="J314">
        <v>0</v>
      </c>
      <c r="K314">
        <v>21.05263158</v>
      </c>
      <c r="L314">
        <v>86.666666669999998</v>
      </c>
      <c r="M314">
        <v>13.33333333</v>
      </c>
      <c r="N314">
        <v>0</v>
      </c>
    </row>
    <row r="315" spans="1:14">
      <c r="A315" s="14">
        <v>40682</v>
      </c>
      <c r="B315">
        <v>10</v>
      </c>
      <c r="C315" t="s">
        <v>119</v>
      </c>
      <c r="D315">
        <v>280</v>
      </c>
      <c r="E315">
        <v>4885.7142860000004</v>
      </c>
      <c r="F315">
        <v>3150</v>
      </c>
      <c r="G315">
        <v>64.473684210000002</v>
      </c>
      <c r="H315">
        <v>85.714285709999999</v>
      </c>
      <c r="I315">
        <v>14.28571429</v>
      </c>
      <c r="J315">
        <v>0</v>
      </c>
      <c r="K315">
        <v>35.526315789999998</v>
      </c>
      <c r="L315">
        <v>81.632653059999996</v>
      </c>
      <c r="M315">
        <v>18.367346940000001</v>
      </c>
      <c r="N315">
        <v>0</v>
      </c>
    </row>
    <row r="316" spans="1:14">
      <c r="A316" s="14">
        <v>40682</v>
      </c>
      <c r="B316">
        <v>10</v>
      </c>
      <c r="C316" t="s">
        <v>119</v>
      </c>
      <c r="D316">
        <v>280</v>
      </c>
      <c r="E316">
        <v>4275</v>
      </c>
      <c r="F316">
        <v>3021.4285709999999</v>
      </c>
      <c r="G316">
        <v>71.71052632</v>
      </c>
      <c r="H316">
        <v>85.079365080000002</v>
      </c>
      <c r="I316">
        <v>14.920634919999999</v>
      </c>
      <c r="J316">
        <v>0</v>
      </c>
      <c r="K316">
        <v>28.28947368</v>
      </c>
      <c r="L316">
        <v>84.14965986</v>
      </c>
      <c r="M316">
        <v>15.85034014</v>
      </c>
      <c r="N316">
        <v>0</v>
      </c>
    </row>
    <row r="317" spans="1:14">
      <c r="A317" s="14">
        <v>40682</v>
      </c>
      <c r="B317">
        <v>10</v>
      </c>
      <c r="C317" t="s">
        <v>141</v>
      </c>
      <c r="D317">
        <v>280</v>
      </c>
      <c r="E317">
        <v>1092.857143</v>
      </c>
      <c r="F317">
        <v>771.42857140000001</v>
      </c>
      <c r="G317">
        <v>70.58823529</v>
      </c>
      <c r="H317">
        <v>100</v>
      </c>
      <c r="I317">
        <v>0</v>
      </c>
      <c r="J317">
        <v>0</v>
      </c>
      <c r="K317">
        <v>29.41176471</v>
      </c>
      <c r="L317">
        <v>66.666666669999998</v>
      </c>
      <c r="M317">
        <v>33.333333330000002</v>
      </c>
      <c r="N317">
        <v>0</v>
      </c>
    </row>
    <row r="318" spans="1:14">
      <c r="A318" s="14">
        <v>40682</v>
      </c>
      <c r="B318">
        <v>10</v>
      </c>
      <c r="C318" t="s">
        <v>141</v>
      </c>
      <c r="D318">
        <v>280</v>
      </c>
      <c r="E318">
        <v>771.42857140000001</v>
      </c>
      <c r="F318">
        <v>578.57142859999999</v>
      </c>
      <c r="G318">
        <v>75</v>
      </c>
      <c r="H318">
        <v>66.666666669999998</v>
      </c>
      <c r="I318">
        <v>33.333333330000002</v>
      </c>
      <c r="J318">
        <v>0</v>
      </c>
      <c r="K318">
        <v>25</v>
      </c>
      <c r="L318">
        <v>100</v>
      </c>
      <c r="M318">
        <v>0</v>
      </c>
      <c r="N318">
        <v>0</v>
      </c>
    </row>
    <row r="319" spans="1:14">
      <c r="A319" s="14">
        <v>40682</v>
      </c>
      <c r="B319">
        <v>10</v>
      </c>
      <c r="C319" t="s">
        <v>141</v>
      </c>
      <c r="D319">
        <v>280</v>
      </c>
      <c r="E319">
        <v>932.14285710000001</v>
      </c>
      <c r="F319">
        <v>675</v>
      </c>
      <c r="G319">
        <v>72.794117650000004</v>
      </c>
      <c r="H319">
        <v>83.333333330000002</v>
      </c>
      <c r="I319">
        <v>16.666666670000001</v>
      </c>
      <c r="J319">
        <v>0</v>
      </c>
      <c r="K319">
        <v>27.20588235</v>
      </c>
      <c r="L319">
        <v>83.333333330000002</v>
      </c>
      <c r="M319">
        <v>16.666666670000001</v>
      </c>
      <c r="N319">
        <v>0</v>
      </c>
    </row>
    <row r="320" spans="1:14">
      <c r="A320" s="14">
        <v>40682</v>
      </c>
      <c r="B320">
        <v>10</v>
      </c>
      <c r="C320" t="s">
        <v>46</v>
      </c>
      <c r="D320">
        <v>280</v>
      </c>
      <c r="E320">
        <v>3150</v>
      </c>
      <c r="F320">
        <v>2185.7142859999999</v>
      </c>
      <c r="G320">
        <v>69.387755100000007</v>
      </c>
      <c r="H320">
        <v>77.777777779999994</v>
      </c>
      <c r="I320">
        <v>16.666666670000001</v>
      </c>
      <c r="J320">
        <v>5.5555555559999998</v>
      </c>
      <c r="K320">
        <v>26.53061224</v>
      </c>
      <c r="L320">
        <v>66.666666669999998</v>
      </c>
      <c r="M320">
        <v>30.555555559999998</v>
      </c>
      <c r="N320">
        <v>2.7777777779999999</v>
      </c>
    </row>
    <row r="321" spans="1:14">
      <c r="A321" s="14">
        <v>40682</v>
      </c>
      <c r="B321">
        <v>10</v>
      </c>
      <c r="C321" t="s">
        <v>46</v>
      </c>
      <c r="D321">
        <v>280</v>
      </c>
      <c r="E321">
        <v>3214.2857140000001</v>
      </c>
      <c r="F321">
        <v>1992.857143</v>
      </c>
      <c r="G321">
        <v>62</v>
      </c>
      <c r="H321">
        <v>96.774193550000007</v>
      </c>
      <c r="I321">
        <v>3.225806452</v>
      </c>
      <c r="J321">
        <v>0</v>
      </c>
      <c r="K321">
        <v>38</v>
      </c>
      <c r="L321">
        <v>83.870967739999998</v>
      </c>
      <c r="M321">
        <v>16.129032259999999</v>
      </c>
      <c r="N321">
        <v>0</v>
      </c>
    </row>
    <row r="322" spans="1:14">
      <c r="A322" s="14">
        <v>40682</v>
      </c>
      <c r="B322">
        <v>10</v>
      </c>
      <c r="C322" t="s">
        <v>46</v>
      </c>
      <c r="D322">
        <v>280</v>
      </c>
      <c r="E322">
        <v>3182.1428569999998</v>
      </c>
      <c r="F322">
        <v>2089.2857140000001</v>
      </c>
      <c r="G322">
        <v>65.693877549999996</v>
      </c>
      <c r="H322">
        <v>87.275985660000003</v>
      </c>
      <c r="I322">
        <v>9.9462365590000008</v>
      </c>
      <c r="J322">
        <v>2.7777777779999999</v>
      </c>
      <c r="K322">
        <v>32.265306119999998</v>
      </c>
      <c r="L322">
        <v>75.268817200000001</v>
      </c>
      <c r="M322">
        <v>23.342293909999999</v>
      </c>
      <c r="N322">
        <v>1.388888889</v>
      </c>
    </row>
    <row r="323" spans="1:14">
      <c r="A323" s="14">
        <v>40682</v>
      </c>
      <c r="B323">
        <v>10</v>
      </c>
      <c r="C323" t="s">
        <v>50</v>
      </c>
      <c r="D323">
        <v>280</v>
      </c>
      <c r="E323">
        <v>1285.7142859999999</v>
      </c>
      <c r="F323">
        <v>707.14285710000001</v>
      </c>
      <c r="G323">
        <v>55</v>
      </c>
      <c r="H323">
        <v>57.142857139999997</v>
      </c>
      <c r="I323">
        <v>21.428571430000002</v>
      </c>
      <c r="J323">
        <v>21.428571430000002</v>
      </c>
      <c r="K323">
        <v>30</v>
      </c>
      <c r="L323">
        <v>71.428571430000005</v>
      </c>
      <c r="M323">
        <v>21.428571430000002</v>
      </c>
      <c r="N323">
        <v>7.1428571429999996</v>
      </c>
    </row>
    <row r="324" spans="1:14">
      <c r="A324" s="14">
        <v>40682</v>
      </c>
      <c r="B324">
        <v>10</v>
      </c>
      <c r="C324" t="s">
        <v>50</v>
      </c>
      <c r="D324">
        <v>280</v>
      </c>
      <c r="E324">
        <v>1414.2857140000001</v>
      </c>
      <c r="F324">
        <v>578.57142859999999</v>
      </c>
      <c r="G324">
        <v>40.909090910000003</v>
      </c>
      <c r="H324">
        <v>69.230769230000007</v>
      </c>
      <c r="I324">
        <v>0</v>
      </c>
      <c r="J324">
        <v>30.76923077</v>
      </c>
      <c r="K324">
        <v>40.909090910000003</v>
      </c>
      <c r="L324">
        <v>84.61538462</v>
      </c>
      <c r="M324">
        <v>15.38461538</v>
      </c>
      <c r="N324">
        <v>0</v>
      </c>
    </row>
    <row r="325" spans="1:14">
      <c r="A325" s="14">
        <v>40682</v>
      </c>
      <c r="B325">
        <v>10</v>
      </c>
      <c r="C325" t="s">
        <v>50</v>
      </c>
      <c r="D325">
        <v>280</v>
      </c>
      <c r="E325">
        <v>1350</v>
      </c>
      <c r="F325">
        <v>642.85714289999999</v>
      </c>
      <c r="G325">
        <v>47.954545449999998</v>
      </c>
      <c r="H325">
        <v>63.186813190000002</v>
      </c>
      <c r="I325">
        <v>10.71428571</v>
      </c>
      <c r="J325">
        <v>26.098901099999999</v>
      </c>
      <c r="K325">
        <v>35.454545449999998</v>
      </c>
      <c r="L325">
        <v>78.021978020000006</v>
      </c>
      <c r="M325">
        <v>18.406593409999999</v>
      </c>
      <c r="N325">
        <v>3.5714285710000002</v>
      </c>
    </row>
    <row r="326" spans="1:14">
      <c r="A326" s="14">
        <v>40682</v>
      </c>
      <c r="B326">
        <v>10</v>
      </c>
      <c r="C326" t="s">
        <v>51</v>
      </c>
      <c r="D326">
        <v>280</v>
      </c>
      <c r="E326">
        <v>2121.4285709999999</v>
      </c>
      <c r="F326">
        <v>1478.5714290000001</v>
      </c>
      <c r="G326">
        <v>69.696969699999997</v>
      </c>
      <c r="H326">
        <v>95.652173910000002</v>
      </c>
      <c r="I326">
        <v>4.3478260869999996</v>
      </c>
      <c r="J326">
        <v>0</v>
      </c>
      <c r="K326">
        <v>30.3030303</v>
      </c>
      <c r="L326">
        <v>78.260869569999997</v>
      </c>
      <c r="M326">
        <v>17.391304349999999</v>
      </c>
      <c r="N326">
        <v>4.3478260869999996</v>
      </c>
    </row>
    <row r="327" spans="1:14">
      <c r="A327" s="14">
        <v>40682</v>
      </c>
      <c r="B327">
        <v>10</v>
      </c>
      <c r="C327" t="s">
        <v>51</v>
      </c>
      <c r="D327">
        <v>280</v>
      </c>
      <c r="E327">
        <v>2378.5714290000001</v>
      </c>
      <c r="F327">
        <v>1800</v>
      </c>
      <c r="G327">
        <v>75.675675679999998</v>
      </c>
      <c r="H327">
        <v>78.571428569999995</v>
      </c>
      <c r="I327">
        <v>21.428571430000002</v>
      </c>
      <c r="J327">
        <v>0</v>
      </c>
      <c r="K327">
        <v>24.324324319999999</v>
      </c>
      <c r="L327">
        <v>82.142857140000004</v>
      </c>
      <c r="M327">
        <v>17.85714286</v>
      </c>
      <c r="N327">
        <v>0</v>
      </c>
    </row>
    <row r="328" spans="1:14">
      <c r="A328" s="14">
        <v>40682</v>
      </c>
      <c r="B328">
        <v>10</v>
      </c>
      <c r="C328" t="s">
        <v>51</v>
      </c>
      <c r="D328">
        <v>280</v>
      </c>
      <c r="E328">
        <v>2250</v>
      </c>
      <c r="F328">
        <v>1639.2857140000001</v>
      </c>
      <c r="G328">
        <v>72.686322689999997</v>
      </c>
      <c r="H328">
        <v>87.111801240000005</v>
      </c>
      <c r="I328">
        <v>12.88819876</v>
      </c>
      <c r="J328">
        <v>0</v>
      </c>
      <c r="K328">
        <v>27.313677309999999</v>
      </c>
      <c r="L328">
        <v>80.201863349999996</v>
      </c>
      <c r="M328">
        <v>17.624223600000001</v>
      </c>
      <c r="N328">
        <v>2.1739130430000002</v>
      </c>
    </row>
    <row r="329" spans="1:14">
      <c r="A329" s="14">
        <v>40682</v>
      </c>
      <c r="B329">
        <v>10</v>
      </c>
      <c r="C329" t="s">
        <v>139</v>
      </c>
      <c r="D329">
        <v>280</v>
      </c>
      <c r="E329">
        <v>2635.7142859999999</v>
      </c>
      <c r="F329">
        <v>2250</v>
      </c>
      <c r="G329">
        <v>85.365853659999999</v>
      </c>
      <c r="H329">
        <v>97.142857140000004</v>
      </c>
      <c r="I329">
        <v>2.8571428569999999</v>
      </c>
      <c r="J329">
        <v>0</v>
      </c>
      <c r="K329">
        <v>14.634146339999999</v>
      </c>
      <c r="L329">
        <v>77.142857140000004</v>
      </c>
      <c r="M329">
        <v>22.85714286</v>
      </c>
      <c r="N329">
        <v>0</v>
      </c>
    </row>
    <row r="330" spans="1:14">
      <c r="A330" s="14">
        <v>40682</v>
      </c>
      <c r="B330">
        <v>10</v>
      </c>
      <c r="C330" t="s">
        <v>121</v>
      </c>
      <c r="D330">
        <v>400</v>
      </c>
      <c r="E330">
        <v>1092.857143</v>
      </c>
      <c r="F330">
        <v>900</v>
      </c>
      <c r="G330">
        <v>82.352941180000002</v>
      </c>
      <c r="H330">
        <v>80</v>
      </c>
      <c r="I330">
        <v>13.33333333</v>
      </c>
      <c r="J330">
        <v>6.6666666670000003</v>
      </c>
      <c r="K330">
        <v>11.764705879999999</v>
      </c>
      <c r="L330">
        <v>80</v>
      </c>
      <c r="M330">
        <v>20</v>
      </c>
      <c r="N330">
        <v>0</v>
      </c>
    </row>
    <row r="331" spans="1:14">
      <c r="A331" s="14">
        <v>40682</v>
      </c>
      <c r="B331">
        <v>10</v>
      </c>
      <c r="C331" t="s">
        <v>121</v>
      </c>
      <c r="D331">
        <v>400</v>
      </c>
      <c r="E331">
        <v>1350</v>
      </c>
      <c r="F331">
        <v>1092.857143</v>
      </c>
      <c r="G331">
        <v>80.952380950000006</v>
      </c>
      <c r="H331">
        <v>83.333333330000002</v>
      </c>
      <c r="I331">
        <v>11.11111111</v>
      </c>
      <c r="J331">
        <v>5.5555555559999998</v>
      </c>
      <c r="K331">
        <v>14.28571429</v>
      </c>
      <c r="L331">
        <v>100</v>
      </c>
      <c r="M331">
        <v>0</v>
      </c>
      <c r="N331">
        <v>0</v>
      </c>
    </row>
    <row r="332" spans="1:14">
      <c r="A332" s="14">
        <v>40682</v>
      </c>
      <c r="B332">
        <v>10</v>
      </c>
      <c r="C332" t="s">
        <v>121</v>
      </c>
      <c r="D332">
        <v>400</v>
      </c>
      <c r="E332">
        <v>1221.4285709999999</v>
      </c>
      <c r="F332">
        <v>996.42857140000001</v>
      </c>
      <c r="G332">
        <v>81.65266106</v>
      </c>
      <c r="H332">
        <v>81.666666669999998</v>
      </c>
      <c r="I332">
        <v>12.222222220000001</v>
      </c>
      <c r="J332">
        <v>6.1111111109999996</v>
      </c>
      <c r="K332">
        <v>13.025210080000001</v>
      </c>
      <c r="L332">
        <v>90</v>
      </c>
      <c r="M332">
        <v>10</v>
      </c>
      <c r="N332">
        <v>0</v>
      </c>
    </row>
    <row r="333" spans="1:14">
      <c r="A333" s="14">
        <v>40682</v>
      </c>
      <c r="B333">
        <v>10</v>
      </c>
      <c r="C333" t="s">
        <v>142</v>
      </c>
      <c r="D333">
        <v>400</v>
      </c>
      <c r="E333">
        <v>2378.5714290000001</v>
      </c>
      <c r="F333">
        <v>1992.857143</v>
      </c>
      <c r="G333">
        <v>83.783783779999993</v>
      </c>
      <c r="H333">
        <v>90.322580650000006</v>
      </c>
      <c r="I333">
        <v>9.6774193549999996</v>
      </c>
      <c r="J333">
        <v>0</v>
      </c>
      <c r="K333">
        <v>16.21621622</v>
      </c>
      <c r="L333">
        <v>74.193548390000004</v>
      </c>
      <c r="M333">
        <v>25.80645161</v>
      </c>
      <c r="N333">
        <v>0</v>
      </c>
    </row>
    <row r="334" spans="1:14">
      <c r="A334" s="14">
        <v>40682</v>
      </c>
      <c r="B334">
        <v>10</v>
      </c>
      <c r="C334" t="s">
        <v>142</v>
      </c>
      <c r="D334">
        <v>400</v>
      </c>
      <c r="E334">
        <v>1735.7142859999999</v>
      </c>
      <c r="F334">
        <v>1221.4285709999999</v>
      </c>
      <c r="G334">
        <v>70.370370370000003</v>
      </c>
      <c r="H334">
        <v>84.21052632</v>
      </c>
      <c r="I334">
        <v>15.78947368</v>
      </c>
      <c r="J334">
        <v>0</v>
      </c>
      <c r="K334">
        <v>29.62962963</v>
      </c>
      <c r="L334">
        <v>84.21052632</v>
      </c>
      <c r="M334">
        <v>15.78947368</v>
      </c>
      <c r="N334">
        <v>0</v>
      </c>
    </row>
    <row r="335" spans="1:14">
      <c r="A335" s="14">
        <v>40682</v>
      </c>
      <c r="B335">
        <v>10</v>
      </c>
      <c r="C335" t="s">
        <v>142</v>
      </c>
      <c r="D335">
        <v>400</v>
      </c>
      <c r="E335">
        <v>2057.1428569999998</v>
      </c>
      <c r="F335">
        <v>1607.142857</v>
      </c>
      <c r="G335">
        <v>77.077077079999995</v>
      </c>
      <c r="H335">
        <v>87.266553479999999</v>
      </c>
      <c r="I335">
        <v>12.733446519999999</v>
      </c>
      <c r="J335">
        <v>0</v>
      </c>
      <c r="K335">
        <v>22.922922920000001</v>
      </c>
      <c r="L335">
        <v>79.202037349999998</v>
      </c>
      <c r="M335">
        <v>20.797962649999999</v>
      </c>
      <c r="N335">
        <v>0</v>
      </c>
    </row>
    <row r="336" spans="1:14">
      <c r="A336" s="14">
        <v>40682</v>
      </c>
      <c r="B336">
        <v>10</v>
      </c>
      <c r="C336" t="s">
        <v>47</v>
      </c>
      <c r="D336">
        <v>400</v>
      </c>
      <c r="E336">
        <v>1350</v>
      </c>
      <c r="F336">
        <v>1157.142857</v>
      </c>
      <c r="G336">
        <v>85.714285709999999</v>
      </c>
      <c r="H336">
        <v>80</v>
      </c>
      <c r="I336">
        <v>10</v>
      </c>
      <c r="J336">
        <v>10</v>
      </c>
      <c r="K336">
        <v>4.7619047620000003</v>
      </c>
      <c r="L336">
        <v>75</v>
      </c>
      <c r="M336">
        <v>25</v>
      </c>
      <c r="N336">
        <v>0</v>
      </c>
    </row>
    <row r="337" spans="1:14">
      <c r="A337" s="14">
        <v>40682</v>
      </c>
      <c r="B337">
        <v>10</v>
      </c>
      <c r="C337" t="s">
        <v>47</v>
      </c>
      <c r="D337">
        <v>400</v>
      </c>
      <c r="E337">
        <v>1414.2857140000001</v>
      </c>
      <c r="F337">
        <v>1221.4285709999999</v>
      </c>
      <c r="G337">
        <v>86.363636360000001</v>
      </c>
      <c r="H337">
        <v>80.952380950000006</v>
      </c>
      <c r="I337">
        <v>9.5238095240000007</v>
      </c>
      <c r="J337">
        <v>9.5238095240000007</v>
      </c>
      <c r="K337">
        <v>4.5454545450000001</v>
      </c>
      <c r="L337">
        <v>95.238095240000007</v>
      </c>
      <c r="M337">
        <v>4.7619047620000003</v>
      </c>
      <c r="N337">
        <v>0</v>
      </c>
    </row>
    <row r="338" spans="1:14">
      <c r="A338" s="14">
        <v>40682</v>
      </c>
      <c r="B338">
        <v>10</v>
      </c>
      <c r="C338" t="s">
        <v>47</v>
      </c>
      <c r="D338">
        <v>400</v>
      </c>
      <c r="E338">
        <v>1382.142857</v>
      </c>
      <c r="F338">
        <v>1189.2857140000001</v>
      </c>
      <c r="G338">
        <v>86.038961040000004</v>
      </c>
      <c r="H338">
        <v>80.47619048</v>
      </c>
      <c r="I338">
        <v>9.7619047620000003</v>
      </c>
      <c r="J338">
        <v>9.7619047620000003</v>
      </c>
      <c r="K338">
        <v>4.6536796540000003</v>
      </c>
      <c r="L338">
        <v>85.119047620000003</v>
      </c>
      <c r="M338">
        <v>14.88095238</v>
      </c>
      <c r="N338">
        <v>0</v>
      </c>
    </row>
    <row r="339" spans="1:14">
      <c r="A339" s="14">
        <v>40682</v>
      </c>
      <c r="B339">
        <v>10</v>
      </c>
      <c r="C339" t="s">
        <v>52</v>
      </c>
      <c r="D339">
        <v>400</v>
      </c>
      <c r="E339">
        <v>1607.142857</v>
      </c>
      <c r="F339">
        <v>835.7142857</v>
      </c>
      <c r="G339">
        <v>52</v>
      </c>
      <c r="H339">
        <v>73.333333330000002</v>
      </c>
      <c r="I339">
        <v>13.33333333</v>
      </c>
      <c r="J339">
        <v>13.33333333</v>
      </c>
      <c r="K339">
        <v>40</v>
      </c>
      <c r="L339">
        <v>80</v>
      </c>
      <c r="M339">
        <v>13.33333333</v>
      </c>
      <c r="N339">
        <v>6.6666666670000003</v>
      </c>
    </row>
    <row r="340" spans="1:14">
      <c r="A340" s="14">
        <v>40682</v>
      </c>
      <c r="B340">
        <v>10</v>
      </c>
      <c r="C340" t="s">
        <v>52</v>
      </c>
      <c r="D340">
        <v>400</v>
      </c>
      <c r="E340">
        <v>707.14285710000001</v>
      </c>
      <c r="F340">
        <v>321.42857140000001</v>
      </c>
      <c r="G340">
        <v>45.454545449999998</v>
      </c>
      <c r="H340">
        <v>60</v>
      </c>
      <c r="I340">
        <v>40</v>
      </c>
      <c r="J340">
        <v>0</v>
      </c>
      <c r="K340">
        <v>54.545454550000002</v>
      </c>
      <c r="L340">
        <v>100</v>
      </c>
      <c r="M340">
        <v>0</v>
      </c>
      <c r="N340">
        <v>0</v>
      </c>
    </row>
    <row r="341" spans="1:14">
      <c r="A341" s="14">
        <v>40682</v>
      </c>
      <c r="B341">
        <v>10</v>
      </c>
      <c r="C341" t="s">
        <v>52</v>
      </c>
      <c r="D341">
        <v>400</v>
      </c>
      <c r="E341">
        <v>1157.142857</v>
      </c>
      <c r="F341">
        <v>578.57142859999999</v>
      </c>
      <c r="G341">
        <v>48.727272730000003</v>
      </c>
      <c r="H341">
        <v>66.666666669999998</v>
      </c>
      <c r="I341">
        <v>26.666666670000001</v>
      </c>
      <c r="J341">
        <v>6.6666666670000003</v>
      </c>
      <c r="K341">
        <v>47.272727269999997</v>
      </c>
      <c r="L341">
        <v>90</v>
      </c>
      <c r="M341">
        <v>6.6666666670000003</v>
      </c>
      <c r="N341">
        <v>3.3333333330000001</v>
      </c>
    </row>
    <row r="342" spans="1:14">
      <c r="A342" s="14">
        <v>40682</v>
      </c>
      <c r="B342">
        <v>10</v>
      </c>
      <c r="C342" t="s">
        <v>53</v>
      </c>
      <c r="D342">
        <v>400</v>
      </c>
      <c r="E342">
        <v>1735.7142859999999</v>
      </c>
      <c r="F342">
        <v>321.42857140000001</v>
      </c>
      <c r="G342">
        <v>18.518518520000001</v>
      </c>
      <c r="H342">
        <v>100</v>
      </c>
      <c r="I342">
        <v>0</v>
      </c>
      <c r="J342">
        <v>0</v>
      </c>
      <c r="K342">
        <v>81.481481479999999</v>
      </c>
      <c r="L342">
        <v>80</v>
      </c>
      <c r="M342">
        <v>20</v>
      </c>
      <c r="N342">
        <v>0</v>
      </c>
    </row>
    <row r="343" spans="1:14">
      <c r="A343" s="14">
        <v>40682</v>
      </c>
      <c r="B343">
        <v>10</v>
      </c>
      <c r="C343" t="s">
        <v>53</v>
      </c>
      <c r="D343">
        <v>400</v>
      </c>
      <c r="E343">
        <v>1542.857143</v>
      </c>
      <c r="F343">
        <v>192.85714290000001</v>
      </c>
      <c r="G343">
        <v>12.5</v>
      </c>
      <c r="H343">
        <v>16.666666670000001</v>
      </c>
      <c r="I343">
        <v>33.333333330000002</v>
      </c>
      <c r="J343">
        <v>50</v>
      </c>
      <c r="K343">
        <v>75</v>
      </c>
      <c r="L343">
        <v>83.333333330000002</v>
      </c>
      <c r="M343">
        <v>16.666666670000001</v>
      </c>
      <c r="N343">
        <v>0</v>
      </c>
    </row>
    <row r="344" spans="1:14">
      <c r="A344" s="14">
        <v>40682</v>
      </c>
      <c r="B344">
        <v>10</v>
      </c>
      <c r="C344" t="s">
        <v>53</v>
      </c>
      <c r="D344">
        <v>400</v>
      </c>
      <c r="E344">
        <v>1639.2857140000001</v>
      </c>
      <c r="F344">
        <v>257.14285710000001</v>
      </c>
      <c r="G344">
        <v>15.50925926</v>
      </c>
      <c r="H344">
        <v>58.333333330000002</v>
      </c>
      <c r="I344">
        <v>16.666666670000001</v>
      </c>
      <c r="J344">
        <v>25</v>
      </c>
      <c r="K344">
        <v>78.240740740000007</v>
      </c>
      <c r="L344">
        <v>81.666666669999998</v>
      </c>
      <c r="M344">
        <v>18.333333329999999</v>
      </c>
      <c r="N344">
        <v>0</v>
      </c>
    </row>
    <row r="345" spans="1:14">
      <c r="A345" s="14">
        <v>40682</v>
      </c>
      <c r="B345">
        <v>10</v>
      </c>
      <c r="C345" t="s">
        <v>140</v>
      </c>
      <c r="D345">
        <v>400</v>
      </c>
      <c r="E345">
        <v>514.2857143</v>
      </c>
      <c r="F345">
        <v>385.7142857</v>
      </c>
      <c r="G345">
        <v>75</v>
      </c>
      <c r="H345">
        <v>71.428571430000005</v>
      </c>
      <c r="I345">
        <v>14.28571429</v>
      </c>
      <c r="J345">
        <v>14.28571429</v>
      </c>
      <c r="K345">
        <v>12.5</v>
      </c>
      <c r="L345">
        <v>85.714285709999999</v>
      </c>
      <c r="M345">
        <v>14.28571429</v>
      </c>
      <c r="N345">
        <v>0</v>
      </c>
    </row>
    <row r="346" spans="1:14">
      <c r="A346" s="14">
        <v>40682</v>
      </c>
      <c r="B346">
        <v>10</v>
      </c>
      <c r="C346" t="s">
        <v>140</v>
      </c>
      <c r="D346">
        <v>400</v>
      </c>
      <c r="E346">
        <v>514.2857143</v>
      </c>
      <c r="F346">
        <v>321.42857140000001</v>
      </c>
      <c r="G346">
        <v>62.5</v>
      </c>
      <c r="H346">
        <v>83.333333330000002</v>
      </c>
      <c r="I346">
        <v>0</v>
      </c>
      <c r="J346">
        <v>16.666666670000001</v>
      </c>
      <c r="K346">
        <v>25</v>
      </c>
      <c r="L346">
        <v>83.333333330000002</v>
      </c>
      <c r="M346">
        <v>16.666666670000001</v>
      </c>
      <c r="N346">
        <v>0</v>
      </c>
    </row>
    <row r="347" spans="1:14">
      <c r="A347" s="14">
        <v>40682</v>
      </c>
      <c r="B347">
        <v>10</v>
      </c>
      <c r="C347" t="s">
        <v>140</v>
      </c>
      <c r="D347">
        <v>400</v>
      </c>
      <c r="E347">
        <v>514.2857143</v>
      </c>
      <c r="F347">
        <v>353.57142859999999</v>
      </c>
      <c r="G347">
        <v>68.75</v>
      </c>
      <c r="H347">
        <v>77.380952379999997</v>
      </c>
      <c r="I347">
        <v>7.1428571429999996</v>
      </c>
      <c r="J347">
        <v>15.47619048</v>
      </c>
      <c r="K347">
        <v>18.75</v>
      </c>
      <c r="L347">
        <v>84.52380952</v>
      </c>
      <c r="M347">
        <v>15.47619048</v>
      </c>
      <c r="N347">
        <v>0</v>
      </c>
    </row>
    <row r="348" spans="1:14">
      <c r="A348" s="14">
        <v>40682</v>
      </c>
      <c r="B348">
        <v>10</v>
      </c>
      <c r="C348" t="s">
        <v>118</v>
      </c>
      <c r="D348">
        <v>1000</v>
      </c>
      <c r="E348">
        <v>3985.7142859999999</v>
      </c>
      <c r="F348">
        <v>3857.1428569999998</v>
      </c>
      <c r="G348">
        <v>96.774193550000007</v>
      </c>
      <c r="H348">
        <v>70.967741939999996</v>
      </c>
      <c r="I348">
        <v>25.80645161</v>
      </c>
      <c r="J348">
        <v>3.225806452</v>
      </c>
      <c r="K348">
        <v>0</v>
      </c>
      <c r="L348">
        <v>51.612903230000001</v>
      </c>
      <c r="M348">
        <v>45.161290319999999</v>
      </c>
      <c r="N348">
        <v>3.225806452</v>
      </c>
    </row>
    <row r="349" spans="1:14">
      <c r="A349" s="14">
        <v>40682</v>
      </c>
      <c r="B349">
        <v>10</v>
      </c>
      <c r="C349" t="s">
        <v>118</v>
      </c>
      <c r="D349">
        <v>1000</v>
      </c>
      <c r="E349">
        <v>3535.7142859999999</v>
      </c>
      <c r="F349">
        <v>3278.5714290000001</v>
      </c>
      <c r="G349">
        <v>92.727272729999996</v>
      </c>
      <c r="H349">
        <v>83.018867920000005</v>
      </c>
      <c r="I349">
        <v>13.20754717</v>
      </c>
      <c r="J349">
        <v>3.773584906</v>
      </c>
      <c r="K349">
        <v>3.636363636</v>
      </c>
      <c r="L349">
        <v>41.509433960000003</v>
      </c>
      <c r="M349">
        <v>54.716981130000001</v>
      </c>
      <c r="N349">
        <v>3.773584906</v>
      </c>
    </row>
    <row r="350" spans="1:14">
      <c r="A350" s="14">
        <v>40682</v>
      </c>
      <c r="B350">
        <v>10</v>
      </c>
      <c r="C350" t="s">
        <v>118</v>
      </c>
      <c r="D350">
        <v>1000</v>
      </c>
      <c r="E350">
        <v>3760.7142859999999</v>
      </c>
      <c r="F350">
        <v>3567.8571430000002</v>
      </c>
      <c r="G350">
        <v>94.750733139999994</v>
      </c>
      <c r="H350">
        <v>76.993304929999994</v>
      </c>
      <c r="I350">
        <v>19.506999390000001</v>
      </c>
      <c r="J350">
        <v>3.4996956789999998</v>
      </c>
      <c r="K350">
        <v>1.818181818</v>
      </c>
      <c r="L350">
        <v>46.561168590000001</v>
      </c>
      <c r="M350">
        <v>49.939135729999997</v>
      </c>
      <c r="N350">
        <v>3.4996956789999998</v>
      </c>
    </row>
    <row r="351" spans="1:14">
      <c r="A351" s="14">
        <v>40682</v>
      </c>
      <c r="B351">
        <v>10</v>
      </c>
      <c r="C351" t="s">
        <v>137</v>
      </c>
      <c r="D351">
        <v>1000</v>
      </c>
      <c r="E351">
        <v>3085.7142859999999</v>
      </c>
      <c r="F351">
        <v>2828.5714290000001</v>
      </c>
      <c r="G351">
        <v>91.666666669999998</v>
      </c>
      <c r="H351">
        <v>81.818181820000007</v>
      </c>
      <c r="I351">
        <v>18.18181818</v>
      </c>
      <c r="J351">
        <v>0</v>
      </c>
      <c r="K351">
        <v>8.3333333330000006</v>
      </c>
      <c r="L351">
        <v>40.909090910000003</v>
      </c>
      <c r="M351">
        <v>59.090909089999997</v>
      </c>
      <c r="N351">
        <v>0</v>
      </c>
    </row>
    <row r="352" spans="1:14">
      <c r="A352" s="14">
        <v>40682</v>
      </c>
      <c r="B352">
        <v>10</v>
      </c>
      <c r="C352" t="s">
        <v>137</v>
      </c>
      <c r="D352">
        <v>1000</v>
      </c>
      <c r="E352">
        <v>2892.8571430000002</v>
      </c>
      <c r="F352">
        <v>2700</v>
      </c>
      <c r="G352">
        <v>93.333333330000002</v>
      </c>
      <c r="H352">
        <v>77.777777779999994</v>
      </c>
      <c r="I352">
        <v>15.55555556</v>
      </c>
      <c r="J352">
        <v>6.6666666670000003</v>
      </c>
      <c r="K352">
        <v>0</v>
      </c>
      <c r="L352">
        <v>80</v>
      </c>
      <c r="M352">
        <v>20</v>
      </c>
      <c r="N352">
        <v>0</v>
      </c>
    </row>
    <row r="353" spans="1:14">
      <c r="A353" s="14">
        <v>40682</v>
      </c>
      <c r="B353">
        <v>10</v>
      </c>
      <c r="C353" t="s">
        <v>137</v>
      </c>
      <c r="D353">
        <v>1000</v>
      </c>
      <c r="E353">
        <v>2989.2857140000001</v>
      </c>
      <c r="F353">
        <v>2764.2857140000001</v>
      </c>
      <c r="G353">
        <v>92.5</v>
      </c>
      <c r="H353">
        <v>79.797979799999993</v>
      </c>
      <c r="I353">
        <v>16.868686870000001</v>
      </c>
      <c r="J353">
        <v>3.3333333330000001</v>
      </c>
      <c r="K353">
        <v>4.1666666670000003</v>
      </c>
      <c r="L353">
        <v>60.454545449999998</v>
      </c>
      <c r="M353">
        <v>39.545454550000002</v>
      </c>
      <c r="N353">
        <v>0</v>
      </c>
    </row>
    <row r="354" spans="1:14">
      <c r="A354" s="14">
        <v>40682</v>
      </c>
      <c r="B354">
        <v>10</v>
      </c>
      <c r="C354" t="s">
        <v>44</v>
      </c>
      <c r="D354">
        <v>1000</v>
      </c>
      <c r="E354">
        <v>8035.7142860000004</v>
      </c>
      <c r="F354">
        <v>7907.1428569999998</v>
      </c>
      <c r="G354">
        <v>98.4</v>
      </c>
      <c r="H354">
        <v>96.74796748</v>
      </c>
      <c r="I354">
        <v>3.2520325200000002</v>
      </c>
      <c r="J354">
        <v>0</v>
      </c>
      <c r="K354">
        <v>1.6</v>
      </c>
      <c r="L354">
        <v>18.699186990000001</v>
      </c>
      <c r="M354">
        <v>27.642276420000002</v>
      </c>
      <c r="N354">
        <v>53.658536589999997</v>
      </c>
    </row>
    <row r="355" spans="1:14">
      <c r="A355" s="14">
        <v>40682</v>
      </c>
      <c r="B355">
        <v>10</v>
      </c>
      <c r="C355" t="s">
        <v>44</v>
      </c>
      <c r="D355">
        <v>1000</v>
      </c>
      <c r="E355">
        <v>3407.1428569999998</v>
      </c>
      <c r="F355">
        <v>3342.8571430000002</v>
      </c>
      <c r="G355">
        <v>98.113207549999998</v>
      </c>
      <c r="H355">
        <v>96.226415090000003</v>
      </c>
      <c r="I355">
        <v>1.886792453</v>
      </c>
      <c r="J355">
        <v>1.886792453</v>
      </c>
      <c r="K355">
        <v>0</v>
      </c>
      <c r="L355">
        <v>39.622641510000001</v>
      </c>
      <c r="M355">
        <v>20.754716980000001</v>
      </c>
      <c r="N355">
        <v>39.622641510000001</v>
      </c>
    </row>
    <row r="356" spans="1:14">
      <c r="A356" s="14">
        <v>40682</v>
      </c>
      <c r="B356">
        <v>10</v>
      </c>
      <c r="C356" t="s">
        <v>44</v>
      </c>
      <c r="D356">
        <v>1000</v>
      </c>
      <c r="E356">
        <v>5721.4285710000004</v>
      </c>
      <c r="F356">
        <v>5625</v>
      </c>
      <c r="G356">
        <v>98.256603769999998</v>
      </c>
      <c r="H356">
        <v>96.487191289999998</v>
      </c>
      <c r="I356">
        <v>2.5694124870000001</v>
      </c>
      <c r="J356">
        <v>0.94339622599999995</v>
      </c>
      <c r="K356">
        <v>0.8</v>
      </c>
      <c r="L356">
        <v>29.160914250000001</v>
      </c>
      <c r="M356">
        <v>24.1984967</v>
      </c>
      <c r="N356">
        <v>46.640589050000003</v>
      </c>
    </row>
    <row r="357" spans="1:14">
      <c r="A357" s="14">
        <v>40682</v>
      </c>
      <c r="B357">
        <v>10</v>
      </c>
      <c r="C357" t="s">
        <v>49</v>
      </c>
      <c r="D357">
        <v>1000</v>
      </c>
      <c r="E357">
        <v>3921.4285709999999</v>
      </c>
      <c r="F357">
        <v>3664.2857140000001</v>
      </c>
      <c r="G357">
        <v>93.442622950000001</v>
      </c>
      <c r="H357">
        <v>86.885245900000001</v>
      </c>
      <c r="I357">
        <v>6.5573770490000003</v>
      </c>
      <c r="J357">
        <v>6.5573770490000003</v>
      </c>
      <c r="K357">
        <v>0</v>
      </c>
      <c r="L357">
        <v>37.704918030000002</v>
      </c>
      <c r="M357">
        <v>34.426229509999999</v>
      </c>
      <c r="N357">
        <v>27.868852459999999</v>
      </c>
    </row>
    <row r="358" spans="1:14">
      <c r="A358" s="14">
        <v>40682</v>
      </c>
      <c r="B358">
        <v>10</v>
      </c>
      <c r="C358" t="s">
        <v>49</v>
      </c>
      <c r="D358">
        <v>1000</v>
      </c>
      <c r="E358">
        <v>4564.2857139999996</v>
      </c>
      <c r="F358">
        <v>4242.8571430000002</v>
      </c>
      <c r="G358">
        <v>92.957746479999997</v>
      </c>
      <c r="H358">
        <v>95.522388059999997</v>
      </c>
      <c r="I358">
        <v>2.9850746269999999</v>
      </c>
      <c r="J358">
        <v>1.4925373129999999</v>
      </c>
      <c r="K358">
        <v>5.6338028170000003</v>
      </c>
      <c r="L358">
        <v>35.820895520000001</v>
      </c>
      <c r="M358">
        <v>26.865671639999999</v>
      </c>
      <c r="N358">
        <v>37.313432839999997</v>
      </c>
    </row>
    <row r="359" spans="1:14">
      <c r="A359" s="14">
        <v>40682</v>
      </c>
      <c r="B359">
        <v>10</v>
      </c>
      <c r="C359" t="s">
        <v>49</v>
      </c>
      <c r="D359">
        <v>1000</v>
      </c>
      <c r="E359">
        <v>4242.8571430000002</v>
      </c>
      <c r="F359">
        <v>3953.5714290000001</v>
      </c>
      <c r="G359">
        <v>93.200184710000002</v>
      </c>
      <c r="H359">
        <v>91.203816979999999</v>
      </c>
      <c r="I359">
        <v>4.7712258380000003</v>
      </c>
      <c r="J359">
        <v>4.0249571810000004</v>
      </c>
      <c r="K359">
        <v>2.8169014080000001</v>
      </c>
      <c r="L359">
        <v>36.762906780000002</v>
      </c>
      <c r="M359">
        <v>30.64595057</v>
      </c>
      <c r="N359">
        <v>32.591142650000002</v>
      </c>
    </row>
    <row r="360" spans="1:14">
      <c r="A360" s="14">
        <v>40682</v>
      </c>
      <c r="B360">
        <v>10</v>
      </c>
      <c r="C360" t="s">
        <v>120</v>
      </c>
      <c r="D360">
        <v>1000</v>
      </c>
      <c r="E360">
        <v>1992.857143</v>
      </c>
      <c r="F360">
        <v>1864.2857140000001</v>
      </c>
      <c r="G360">
        <v>93.548387099999999</v>
      </c>
      <c r="H360">
        <v>82.758620690000001</v>
      </c>
      <c r="I360">
        <v>17.241379309999999</v>
      </c>
      <c r="J360">
        <v>0</v>
      </c>
      <c r="K360">
        <v>6.451612903</v>
      </c>
      <c r="L360">
        <v>75.862068969999996</v>
      </c>
      <c r="M360">
        <v>17.241379309999999</v>
      </c>
      <c r="N360">
        <v>6.896551724</v>
      </c>
    </row>
    <row r="361" spans="1:14">
      <c r="A361" s="14">
        <v>40682</v>
      </c>
      <c r="B361">
        <v>10</v>
      </c>
      <c r="C361" t="s">
        <v>120</v>
      </c>
      <c r="D361">
        <v>1000</v>
      </c>
      <c r="E361">
        <v>2700</v>
      </c>
      <c r="F361">
        <v>2507.1428569999998</v>
      </c>
      <c r="G361">
        <v>92.857142859999996</v>
      </c>
      <c r="H361">
        <v>73.809523810000002</v>
      </c>
      <c r="I361">
        <v>19.047619050000002</v>
      </c>
      <c r="J361">
        <v>7.1428571429999996</v>
      </c>
      <c r="K361">
        <v>0</v>
      </c>
      <c r="L361">
        <v>64.285714290000001</v>
      </c>
      <c r="M361">
        <v>23.809523810000002</v>
      </c>
      <c r="N361">
        <v>11.9047619</v>
      </c>
    </row>
    <row r="362" spans="1:14">
      <c r="A362" s="14">
        <v>40682</v>
      </c>
      <c r="B362">
        <v>10</v>
      </c>
      <c r="C362" t="s">
        <v>120</v>
      </c>
      <c r="D362">
        <v>1000</v>
      </c>
      <c r="E362">
        <v>2346.4285709999999</v>
      </c>
      <c r="F362">
        <v>2185.7142859999999</v>
      </c>
      <c r="G362">
        <v>93.202764979999998</v>
      </c>
      <c r="H362">
        <v>78.284072249999994</v>
      </c>
      <c r="I362">
        <v>18.14449918</v>
      </c>
      <c r="J362">
        <v>3.5714285710000002</v>
      </c>
      <c r="K362">
        <v>3.225806452</v>
      </c>
      <c r="L362">
        <v>70.073891630000006</v>
      </c>
      <c r="M362">
        <v>20.52545156</v>
      </c>
      <c r="N362">
        <v>9.4006568139999995</v>
      </c>
    </row>
    <row r="363" spans="1:14">
      <c r="A363" s="14">
        <v>40682</v>
      </c>
      <c r="B363">
        <v>10</v>
      </c>
      <c r="C363" t="s">
        <v>138</v>
      </c>
      <c r="D363">
        <v>1000</v>
      </c>
      <c r="E363">
        <v>1028.5714290000001</v>
      </c>
      <c r="F363">
        <v>1028.5714290000001</v>
      </c>
      <c r="G363">
        <v>100</v>
      </c>
      <c r="H363">
        <v>100</v>
      </c>
      <c r="I363">
        <v>0</v>
      </c>
      <c r="J363">
        <v>0</v>
      </c>
      <c r="K363">
        <v>0</v>
      </c>
      <c r="L363">
        <v>6.25</v>
      </c>
      <c r="M363">
        <v>43.75</v>
      </c>
      <c r="N363">
        <v>50</v>
      </c>
    </row>
    <row r="364" spans="1:14">
      <c r="A364" s="14">
        <v>40682</v>
      </c>
      <c r="B364">
        <v>10</v>
      </c>
      <c r="C364" t="s">
        <v>138</v>
      </c>
      <c r="D364">
        <v>1000</v>
      </c>
      <c r="E364">
        <v>1221.4285709999999</v>
      </c>
      <c r="F364">
        <v>1157.142857</v>
      </c>
      <c r="G364">
        <v>94.736842109999998</v>
      </c>
      <c r="H364">
        <v>100</v>
      </c>
      <c r="I364">
        <v>0</v>
      </c>
      <c r="J364">
        <v>0</v>
      </c>
      <c r="K364">
        <v>5.263157895</v>
      </c>
      <c r="L364">
        <v>0</v>
      </c>
      <c r="M364">
        <v>33.333333330000002</v>
      </c>
      <c r="N364">
        <v>66.666666669999998</v>
      </c>
    </row>
    <row r="365" spans="1:14">
      <c r="A365" s="14">
        <v>40682</v>
      </c>
      <c r="B365">
        <v>10</v>
      </c>
      <c r="C365" t="s">
        <v>138</v>
      </c>
      <c r="D365">
        <v>1000</v>
      </c>
      <c r="E365">
        <v>1125</v>
      </c>
      <c r="F365">
        <v>1092.857143</v>
      </c>
      <c r="G365">
        <v>97.368421049999995</v>
      </c>
      <c r="H365">
        <v>100</v>
      </c>
      <c r="I365">
        <v>0</v>
      </c>
      <c r="J365">
        <v>0</v>
      </c>
      <c r="K365">
        <v>2.6315789469999999</v>
      </c>
      <c r="L365">
        <v>3.125</v>
      </c>
      <c r="M365">
        <v>38.541666669999998</v>
      </c>
      <c r="N365">
        <v>58.333333330000002</v>
      </c>
    </row>
    <row r="366" spans="1:14">
      <c r="A366" s="14">
        <v>40686</v>
      </c>
      <c r="B366">
        <v>14</v>
      </c>
      <c r="C366" t="s">
        <v>119</v>
      </c>
      <c r="D366">
        <v>280</v>
      </c>
      <c r="E366">
        <v>3420</v>
      </c>
      <c r="F366">
        <v>810</v>
      </c>
      <c r="G366">
        <v>23.684210530000001</v>
      </c>
      <c r="H366">
        <v>14.70588235</v>
      </c>
      <c r="I366">
        <v>38.235294119999999</v>
      </c>
      <c r="J366">
        <v>47.058823529999998</v>
      </c>
      <c r="K366">
        <v>55.263157890000002</v>
      </c>
      <c r="L366">
        <v>79.41176471</v>
      </c>
      <c r="M366">
        <v>20.58823529</v>
      </c>
      <c r="N366">
        <v>0</v>
      </c>
    </row>
    <row r="367" spans="1:14">
      <c r="A367" s="14">
        <v>40686</v>
      </c>
      <c r="B367">
        <v>14</v>
      </c>
      <c r="C367" t="s">
        <v>119</v>
      </c>
      <c r="D367">
        <v>280</v>
      </c>
      <c r="E367">
        <v>3600</v>
      </c>
      <c r="F367">
        <v>1485</v>
      </c>
      <c r="G367">
        <v>41.25</v>
      </c>
      <c r="H367">
        <v>55.555555560000002</v>
      </c>
      <c r="I367">
        <v>36.111111110000003</v>
      </c>
      <c r="J367">
        <v>8.3333333330000006</v>
      </c>
      <c r="K367">
        <v>55</v>
      </c>
      <c r="L367">
        <v>94.444444439999998</v>
      </c>
      <c r="M367">
        <v>5.5555555559999998</v>
      </c>
      <c r="N367">
        <v>0</v>
      </c>
    </row>
    <row r="368" spans="1:14">
      <c r="A368" s="14">
        <v>40686</v>
      </c>
      <c r="B368">
        <v>14</v>
      </c>
      <c r="C368" t="s">
        <v>119</v>
      </c>
      <c r="D368">
        <v>280</v>
      </c>
      <c r="E368">
        <v>3510</v>
      </c>
      <c r="F368">
        <v>1147.5</v>
      </c>
      <c r="G368">
        <v>32.467105259999997</v>
      </c>
      <c r="H368">
        <v>35.130718950000002</v>
      </c>
      <c r="I368">
        <v>37.173202609999997</v>
      </c>
      <c r="J368">
        <v>27.69607843</v>
      </c>
      <c r="K368">
        <v>55.131578949999998</v>
      </c>
      <c r="L368">
        <v>86.928104579999996</v>
      </c>
      <c r="M368">
        <v>13.071895420000001</v>
      </c>
      <c r="N368">
        <v>0</v>
      </c>
    </row>
    <row r="369" spans="1:14">
      <c r="A369" s="14">
        <v>40686</v>
      </c>
      <c r="B369">
        <v>14</v>
      </c>
      <c r="C369" t="s">
        <v>153</v>
      </c>
      <c r="D369">
        <v>280</v>
      </c>
      <c r="E369">
        <v>4005</v>
      </c>
      <c r="F369">
        <v>1125</v>
      </c>
      <c r="G369">
        <v>28.089887640000001</v>
      </c>
      <c r="H369">
        <v>68</v>
      </c>
      <c r="I369">
        <v>32</v>
      </c>
      <c r="J369">
        <v>0</v>
      </c>
      <c r="K369">
        <v>71.910112359999999</v>
      </c>
      <c r="L369">
        <v>96</v>
      </c>
      <c r="M369">
        <v>4</v>
      </c>
      <c r="N369">
        <v>0</v>
      </c>
    </row>
    <row r="370" spans="1:14">
      <c r="A370" s="14">
        <v>40686</v>
      </c>
      <c r="B370">
        <v>14</v>
      </c>
      <c r="C370" t="s">
        <v>153</v>
      </c>
      <c r="D370">
        <v>280</v>
      </c>
      <c r="E370">
        <v>3870</v>
      </c>
      <c r="F370">
        <v>1440</v>
      </c>
      <c r="G370">
        <v>37.20930233</v>
      </c>
      <c r="H370">
        <v>81.25</v>
      </c>
      <c r="I370">
        <v>18.75</v>
      </c>
      <c r="J370">
        <v>0</v>
      </c>
      <c r="K370">
        <v>62.79069767</v>
      </c>
      <c r="L370">
        <v>81.25</v>
      </c>
      <c r="M370">
        <v>18.75</v>
      </c>
      <c r="N370">
        <v>0</v>
      </c>
    </row>
    <row r="371" spans="1:14">
      <c r="A371" s="14">
        <v>40686</v>
      </c>
      <c r="B371">
        <v>14</v>
      </c>
      <c r="C371" t="s">
        <v>153</v>
      </c>
      <c r="D371">
        <v>280</v>
      </c>
      <c r="E371">
        <v>3937.5</v>
      </c>
      <c r="F371">
        <v>1282.5</v>
      </c>
      <c r="G371">
        <v>32.649594980000003</v>
      </c>
      <c r="H371">
        <v>74.625</v>
      </c>
      <c r="I371">
        <v>25.375</v>
      </c>
      <c r="J371">
        <v>0</v>
      </c>
      <c r="K371">
        <v>67.350405019999997</v>
      </c>
      <c r="L371">
        <v>88.625</v>
      </c>
      <c r="M371">
        <v>11.375</v>
      </c>
      <c r="N371">
        <v>0</v>
      </c>
    </row>
    <row r="372" spans="1:14">
      <c r="A372" s="14">
        <v>40686</v>
      </c>
      <c r="B372">
        <v>14</v>
      </c>
      <c r="C372" t="s">
        <v>149</v>
      </c>
      <c r="D372">
        <v>280</v>
      </c>
      <c r="E372">
        <v>2250</v>
      </c>
      <c r="F372">
        <v>720</v>
      </c>
      <c r="G372">
        <v>32</v>
      </c>
      <c r="H372">
        <v>88.235294120000006</v>
      </c>
      <c r="I372">
        <v>5.8823529409999997</v>
      </c>
      <c r="J372">
        <v>5.8823529409999997</v>
      </c>
      <c r="K372">
        <v>66</v>
      </c>
      <c r="L372">
        <v>88.235294120000006</v>
      </c>
      <c r="M372">
        <v>11.764705879999999</v>
      </c>
      <c r="N372">
        <v>0</v>
      </c>
    </row>
    <row r="373" spans="1:14">
      <c r="A373" s="14">
        <v>40686</v>
      </c>
      <c r="B373">
        <v>14</v>
      </c>
      <c r="C373" t="s">
        <v>149</v>
      </c>
      <c r="D373">
        <v>280</v>
      </c>
      <c r="E373">
        <v>2205</v>
      </c>
      <c r="F373">
        <v>1125</v>
      </c>
      <c r="G373">
        <v>51.020408160000002</v>
      </c>
      <c r="H373">
        <v>80</v>
      </c>
      <c r="I373">
        <v>20</v>
      </c>
      <c r="J373">
        <v>0</v>
      </c>
      <c r="K373">
        <v>48.979591839999998</v>
      </c>
      <c r="L373">
        <v>96</v>
      </c>
      <c r="M373">
        <v>4</v>
      </c>
      <c r="N373">
        <v>0</v>
      </c>
    </row>
    <row r="374" spans="1:14">
      <c r="A374" s="14">
        <v>40686</v>
      </c>
      <c r="B374">
        <v>14</v>
      </c>
      <c r="C374" t="s">
        <v>149</v>
      </c>
      <c r="D374">
        <v>280</v>
      </c>
      <c r="E374">
        <v>2227.5</v>
      </c>
      <c r="F374">
        <v>922.5</v>
      </c>
      <c r="G374">
        <v>41.510204080000001</v>
      </c>
      <c r="H374">
        <v>84.117647059999996</v>
      </c>
      <c r="I374">
        <v>12.94117647</v>
      </c>
      <c r="J374">
        <v>2.9411764709999999</v>
      </c>
      <c r="K374">
        <v>57.489795919999999</v>
      </c>
      <c r="L374">
        <v>92.117647059999996</v>
      </c>
      <c r="M374">
        <v>7.8823529409999997</v>
      </c>
      <c r="N374">
        <v>0</v>
      </c>
    </row>
    <row r="375" spans="1:14">
      <c r="A375" s="14">
        <v>40686</v>
      </c>
      <c r="B375">
        <v>14</v>
      </c>
      <c r="C375" t="s">
        <v>51</v>
      </c>
      <c r="D375">
        <v>280</v>
      </c>
      <c r="E375">
        <v>2025</v>
      </c>
      <c r="F375">
        <v>855</v>
      </c>
      <c r="G375">
        <v>42.222222219999999</v>
      </c>
      <c r="H375">
        <v>50</v>
      </c>
      <c r="I375">
        <v>36.363636360000001</v>
      </c>
      <c r="J375">
        <v>13.636363640000001</v>
      </c>
      <c r="K375">
        <v>51.111111110000003</v>
      </c>
      <c r="L375">
        <v>90.909090910000003</v>
      </c>
      <c r="M375">
        <v>9.0909090910000003</v>
      </c>
      <c r="N375">
        <v>0</v>
      </c>
    </row>
    <row r="376" spans="1:14">
      <c r="A376" s="14">
        <v>40686</v>
      </c>
      <c r="B376">
        <v>14</v>
      </c>
      <c r="C376" t="s">
        <v>51</v>
      </c>
      <c r="D376">
        <v>280</v>
      </c>
      <c r="E376">
        <v>1755</v>
      </c>
      <c r="F376">
        <v>1035</v>
      </c>
      <c r="G376">
        <v>58.974358969999997</v>
      </c>
      <c r="H376">
        <v>48.148148149999997</v>
      </c>
      <c r="I376">
        <v>37.037037040000001</v>
      </c>
      <c r="J376">
        <v>14.81481481</v>
      </c>
      <c r="K376">
        <v>30.76923077</v>
      </c>
      <c r="L376">
        <v>100</v>
      </c>
      <c r="M376">
        <v>0</v>
      </c>
      <c r="N376">
        <v>0</v>
      </c>
    </row>
    <row r="377" spans="1:14">
      <c r="A377" s="14">
        <v>40686</v>
      </c>
      <c r="B377">
        <v>14</v>
      </c>
      <c r="C377" t="s">
        <v>51</v>
      </c>
      <c r="D377">
        <v>280</v>
      </c>
      <c r="E377">
        <v>1890</v>
      </c>
      <c r="F377">
        <v>945</v>
      </c>
      <c r="G377">
        <v>50.598290599999999</v>
      </c>
      <c r="H377">
        <v>49.074074070000002</v>
      </c>
      <c r="I377">
        <v>36.700336700000001</v>
      </c>
      <c r="J377">
        <v>14.225589230000001</v>
      </c>
      <c r="K377">
        <v>40.940170940000002</v>
      </c>
      <c r="L377">
        <v>95.454545449999998</v>
      </c>
      <c r="M377">
        <v>4.5454545450000001</v>
      </c>
      <c r="N377">
        <v>0</v>
      </c>
    </row>
    <row r="378" spans="1:14">
      <c r="A378" s="14">
        <v>40686</v>
      </c>
      <c r="B378">
        <v>14</v>
      </c>
      <c r="C378" t="s">
        <v>15</v>
      </c>
      <c r="D378">
        <v>280</v>
      </c>
      <c r="E378">
        <v>1935</v>
      </c>
      <c r="F378">
        <v>135</v>
      </c>
      <c r="G378">
        <v>6.9767441860000003</v>
      </c>
      <c r="H378">
        <v>33.333333330000002</v>
      </c>
      <c r="I378">
        <v>66.666666669999998</v>
      </c>
      <c r="J378">
        <v>0</v>
      </c>
      <c r="K378">
        <v>93.023255809999995</v>
      </c>
      <c r="L378">
        <v>100</v>
      </c>
      <c r="M378">
        <v>0</v>
      </c>
      <c r="N378">
        <v>0</v>
      </c>
    </row>
    <row r="379" spans="1:14">
      <c r="A379" s="14">
        <v>40686</v>
      </c>
      <c r="B379">
        <v>14</v>
      </c>
      <c r="C379" t="s">
        <v>15</v>
      </c>
      <c r="D379">
        <v>280</v>
      </c>
      <c r="E379">
        <v>2250</v>
      </c>
      <c r="F379">
        <v>315</v>
      </c>
      <c r="G379">
        <v>14</v>
      </c>
      <c r="H379">
        <v>85.714285709999999</v>
      </c>
      <c r="I379">
        <v>14.28571429</v>
      </c>
      <c r="J379">
        <v>0</v>
      </c>
      <c r="K379">
        <v>86</v>
      </c>
      <c r="L379">
        <v>85.714285709999999</v>
      </c>
      <c r="M379">
        <v>0</v>
      </c>
      <c r="N379">
        <v>14.28571429</v>
      </c>
    </row>
    <row r="380" spans="1:14">
      <c r="A380" s="14">
        <v>40686</v>
      </c>
      <c r="B380">
        <v>14</v>
      </c>
      <c r="C380" t="s">
        <v>15</v>
      </c>
      <c r="D380">
        <v>280</v>
      </c>
      <c r="E380">
        <v>2092.5</v>
      </c>
      <c r="F380">
        <v>225</v>
      </c>
      <c r="G380">
        <v>10.48837209</v>
      </c>
      <c r="H380">
        <v>59.52380952</v>
      </c>
      <c r="I380">
        <v>40.47619048</v>
      </c>
      <c r="J380">
        <v>0</v>
      </c>
      <c r="K380">
        <v>89.511627910000001</v>
      </c>
      <c r="L380">
        <v>92.857142859999996</v>
      </c>
      <c r="M380">
        <v>0</v>
      </c>
      <c r="N380">
        <v>7.1428571429999996</v>
      </c>
    </row>
    <row r="381" spans="1:14">
      <c r="A381" s="14">
        <v>40686</v>
      </c>
      <c r="B381">
        <v>14</v>
      </c>
      <c r="C381" t="s">
        <v>18</v>
      </c>
      <c r="D381">
        <v>280</v>
      </c>
      <c r="E381">
        <v>1260</v>
      </c>
      <c r="F381">
        <v>675</v>
      </c>
      <c r="G381">
        <v>53.571428570000002</v>
      </c>
      <c r="H381">
        <v>66.666666669999998</v>
      </c>
      <c r="I381">
        <v>33.333333330000002</v>
      </c>
      <c r="J381">
        <v>0</v>
      </c>
      <c r="K381">
        <v>46.428571429999998</v>
      </c>
      <c r="L381">
        <v>100</v>
      </c>
      <c r="M381">
        <v>0</v>
      </c>
      <c r="N381">
        <v>0</v>
      </c>
    </row>
    <row r="382" spans="1:14">
      <c r="A382" s="14">
        <v>40686</v>
      </c>
      <c r="B382">
        <v>14</v>
      </c>
      <c r="C382" t="s">
        <v>18</v>
      </c>
      <c r="D382">
        <v>280</v>
      </c>
      <c r="E382">
        <v>1260</v>
      </c>
      <c r="F382">
        <v>810</v>
      </c>
      <c r="G382">
        <v>64.285714290000001</v>
      </c>
      <c r="H382">
        <v>61.904761899999997</v>
      </c>
      <c r="I382">
        <v>23.809523810000002</v>
      </c>
      <c r="J382">
        <v>14.28571429</v>
      </c>
      <c r="K382">
        <v>25</v>
      </c>
      <c r="L382">
        <v>85.714285709999999</v>
      </c>
      <c r="M382">
        <v>14.28571429</v>
      </c>
      <c r="N382">
        <v>0</v>
      </c>
    </row>
    <row r="383" spans="1:14">
      <c r="A383" s="14">
        <v>40686</v>
      </c>
      <c r="B383">
        <v>14</v>
      </c>
      <c r="C383" t="s">
        <v>18</v>
      </c>
      <c r="D383">
        <v>280</v>
      </c>
      <c r="E383">
        <v>1260</v>
      </c>
      <c r="F383">
        <v>742.5</v>
      </c>
      <c r="G383">
        <v>58.928571429999998</v>
      </c>
      <c r="H383">
        <v>64.285714290000001</v>
      </c>
      <c r="I383">
        <v>28.571428569999998</v>
      </c>
      <c r="J383">
        <v>7.1428571429999996</v>
      </c>
      <c r="K383">
        <v>35.714285709999999</v>
      </c>
      <c r="L383">
        <v>92.857142859999996</v>
      </c>
      <c r="M383">
        <v>7.1428571429999996</v>
      </c>
      <c r="N383">
        <v>0</v>
      </c>
    </row>
    <row r="384" spans="1:14">
      <c r="A384" s="14">
        <v>40686</v>
      </c>
      <c r="B384">
        <v>14</v>
      </c>
      <c r="C384" t="s">
        <v>121</v>
      </c>
      <c r="D384">
        <v>400</v>
      </c>
      <c r="E384">
        <v>1530</v>
      </c>
      <c r="F384">
        <v>720</v>
      </c>
      <c r="G384">
        <v>47.058823529999998</v>
      </c>
      <c r="H384">
        <v>87.5</v>
      </c>
      <c r="I384">
        <v>12.5</v>
      </c>
      <c r="J384">
        <v>0</v>
      </c>
      <c r="K384">
        <v>52.941176470000002</v>
      </c>
      <c r="L384">
        <v>81.25</v>
      </c>
      <c r="M384">
        <v>12.5</v>
      </c>
      <c r="N384">
        <v>6.25</v>
      </c>
    </row>
    <row r="385" spans="1:14">
      <c r="A385" s="14">
        <v>40686</v>
      </c>
      <c r="B385">
        <v>14</v>
      </c>
      <c r="C385" t="s">
        <v>121</v>
      </c>
      <c r="D385">
        <v>400</v>
      </c>
      <c r="E385">
        <v>1170</v>
      </c>
      <c r="F385">
        <v>585</v>
      </c>
      <c r="G385">
        <v>50</v>
      </c>
      <c r="H385">
        <v>84.61538462</v>
      </c>
      <c r="I385">
        <v>15.38461538</v>
      </c>
      <c r="J385">
        <v>0</v>
      </c>
      <c r="K385">
        <v>50</v>
      </c>
      <c r="L385">
        <v>84.61538462</v>
      </c>
      <c r="M385">
        <v>7.692307692</v>
      </c>
      <c r="N385">
        <v>7.692307692</v>
      </c>
    </row>
    <row r="386" spans="1:14">
      <c r="A386" s="14">
        <v>40686</v>
      </c>
      <c r="B386">
        <v>14</v>
      </c>
      <c r="C386" t="s">
        <v>121</v>
      </c>
      <c r="D386">
        <v>400</v>
      </c>
      <c r="E386">
        <v>1350</v>
      </c>
      <c r="F386">
        <v>652.5</v>
      </c>
      <c r="G386">
        <v>48.529411760000002</v>
      </c>
      <c r="H386">
        <v>86.057692309999993</v>
      </c>
      <c r="I386">
        <v>13.94230769</v>
      </c>
      <c r="J386">
        <v>0</v>
      </c>
      <c r="K386">
        <v>51.470588239999998</v>
      </c>
      <c r="L386">
        <v>82.932692309999993</v>
      </c>
      <c r="M386">
        <v>10.09615385</v>
      </c>
      <c r="N386">
        <v>6.971153846</v>
      </c>
    </row>
    <row r="387" spans="1:14">
      <c r="A387" s="14">
        <v>40686</v>
      </c>
      <c r="B387">
        <v>14</v>
      </c>
      <c r="C387" t="s">
        <v>152</v>
      </c>
      <c r="D387">
        <v>400</v>
      </c>
      <c r="E387">
        <v>2655</v>
      </c>
      <c r="F387">
        <v>1080</v>
      </c>
      <c r="G387">
        <v>40.677966099999999</v>
      </c>
      <c r="H387">
        <v>51.612903230000001</v>
      </c>
      <c r="I387">
        <v>25.80645161</v>
      </c>
      <c r="J387">
        <v>22.58064516</v>
      </c>
      <c r="K387">
        <v>47.457627119999998</v>
      </c>
      <c r="L387">
        <v>96.774193550000007</v>
      </c>
      <c r="M387">
        <v>3.225806452</v>
      </c>
      <c r="N387">
        <v>0</v>
      </c>
    </row>
    <row r="388" spans="1:14">
      <c r="A388" s="14">
        <v>40686</v>
      </c>
      <c r="B388">
        <v>14</v>
      </c>
      <c r="C388" t="s">
        <v>152</v>
      </c>
      <c r="D388">
        <v>400</v>
      </c>
      <c r="E388">
        <v>2385</v>
      </c>
      <c r="F388">
        <v>1035</v>
      </c>
      <c r="G388">
        <v>43.396226419999998</v>
      </c>
      <c r="H388">
        <v>83.333333330000002</v>
      </c>
      <c r="I388">
        <v>12.5</v>
      </c>
      <c r="J388">
        <v>4.1666666670000003</v>
      </c>
      <c r="K388">
        <v>54.716981130000001</v>
      </c>
      <c r="L388">
        <v>95.833333330000002</v>
      </c>
      <c r="M388">
        <v>4.1666666670000003</v>
      </c>
      <c r="N388">
        <v>0</v>
      </c>
    </row>
    <row r="389" spans="1:14">
      <c r="A389" s="14">
        <v>40686</v>
      </c>
      <c r="B389">
        <v>14</v>
      </c>
      <c r="C389" t="s">
        <v>152</v>
      </c>
      <c r="D389">
        <v>400</v>
      </c>
      <c r="E389">
        <v>2520</v>
      </c>
      <c r="F389">
        <v>1057.5</v>
      </c>
      <c r="G389">
        <v>42.037096259999998</v>
      </c>
      <c r="H389">
        <v>67.473118279999994</v>
      </c>
      <c r="I389">
        <v>19.153225809999999</v>
      </c>
      <c r="J389">
        <v>13.37365591</v>
      </c>
      <c r="K389">
        <v>51.08730413</v>
      </c>
      <c r="L389">
        <v>96.303763439999997</v>
      </c>
      <c r="M389">
        <v>3.6962365589999999</v>
      </c>
      <c r="N389">
        <v>0</v>
      </c>
    </row>
    <row r="390" spans="1:14">
      <c r="A390" s="14">
        <v>40686</v>
      </c>
      <c r="B390">
        <v>14</v>
      </c>
      <c r="C390" t="s">
        <v>150</v>
      </c>
      <c r="D390">
        <v>400</v>
      </c>
      <c r="E390">
        <v>1980</v>
      </c>
      <c r="F390">
        <v>855</v>
      </c>
      <c r="G390">
        <v>43.18181818</v>
      </c>
      <c r="H390">
        <v>84.21052632</v>
      </c>
      <c r="I390">
        <v>15.78947368</v>
      </c>
      <c r="J390">
        <v>0</v>
      </c>
      <c r="K390">
        <v>56.81818182</v>
      </c>
      <c r="L390">
        <v>100</v>
      </c>
      <c r="M390">
        <v>0</v>
      </c>
      <c r="N390">
        <v>0</v>
      </c>
    </row>
    <row r="391" spans="1:14">
      <c r="A391" s="14">
        <v>40686</v>
      </c>
      <c r="B391">
        <v>14</v>
      </c>
      <c r="C391" t="s">
        <v>150</v>
      </c>
      <c r="D391">
        <v>400</v>
      </c>
      <c r="E391">
        <v>2160</v>
      </c>
      <c r="F391">
        <v>945</v>
      </c>
      <c r="G391">
        <v>43.75</v>
      </c>
      <c r="H391">
        <v>54.166666669999998</v>
      </c>
      <c r="I391">
        <v>33.333333330000002</v>
      </c>
      <c r="J391">
        <v>12.5</v>
      </c>
      <c r="K391">
        <v>50</v>
      </c>
      <c r="L391">
        <v>95.833333330000002</v>
      </c>
      <c r="M391">
        <v>4.1666666670000003</v>
      </c>
      <c r="N391">
        <v>0</v>
      </c>
    </row>
    <row r="392" spans="1:14">
      <c r="A392" s="14">
        <v>40686</v>
      </c>
      <c r="B392">
        <v>14</v>
      </c>
      <c r="C392" t="s">
        <v>150</v>
      </c>
      <c r="D392">
        <v>400</v>
      </c>
      <c r="E392">
        <v>2070</v>
      </c>
      <c r="F392">
        <v>900</v>
      </c>
      <c r="G392">
        <v>43.465909089999997</v>
      </c>
      <c r="H392">
        <v>69.188596489999995</v>
      </c>
      <c r="I392">
        <v>24.561403510000002</v>
      </c>
      <c r="J392">
        <v>6.25</v>
      </c>
      <c r="K392">
        <v>53.409090910000003</v>
      </c>
      <c r="L392">
        <v>97.916666669999998</v>
      </c>
      <c r="M392">
        <v>2.0833333330000001</v>
      </c>
      <c r="N392">
        <v>0</v>
      </c>
    </row>
    <row r="393" spans="1:14">
      <c r="A393" s="14">
        <v>40686</v>
      </c>
      <c r="B393">
        <v>14</v>
      </c>
      <c r="C393" t="s">
        <v>53</v>
      </c>
      <c r="D393">
        <v>400</v>
      </c>
      <c r="E393">
        <v>1485</v>
      </c>
      <c r="F393">
        <v>45</v>
      </c>
      <c r="G393">
        <v>3.0303030299999998</v>
      </c>
      <c r="H393">
        <v>0</v>
      </c>
      <c r="I393">
        <v>20</v>
      </c>
      <c r="J393">
        <v>80</v>
      </c>
      <c r="K393">
        <v>84.848484850000006</v>
      </c>
      <c r="L393">
        <v>80</v>
      </c>
      <c r="M393">
        <v>0</v>
      </c>
      <c r="N393">
        <v>20</v>
      </c>
    </row>
    <row r="394" spans="1:14">
      <c r="A394" s="14">
        <v>40686</v>
      </c>
      <c r="B394">
        <v>14</v>
      </c>
      <c r="C394" t="s">
        <v>53</v>
      </c>
      <c r="D394">
        <v>400</v>
      </c>
      <c r="E394">
        <v>1350</v>
      </c>
      <c r="F394">
        <v>90</v>
      </c>
      <c r="G394">
        <v>6.6666666670000003</v>
      </c>
      <c r="H394">
        <v>100</v>
      </c>
      <c r="I394">
        <v>0</v>
      </c>
      <c r="J394">
        <v>0</v>
      </c>
      <c r="K394">
        <v>93.333333330000002</v>
      </c>
      <c r="L394">
        <v>50</v>
      </c>
      <c r="M394">
        <v>0</v>
      </c>
      <c r="N394">
        <v>50</v>
      </c>
    </row>
    <row r="395" spans="1:14">
      <c r="A395" s="14">
        <v>40686</v>
      </c>
      <c r="B395">
        <v>14</v>
      </c>
      <c r="C395" t="s">
        <v>53</v>
      </c>
      <c r="D395">
        <v>400</v>
      </c>
      <c r="E395">
        <v>1417.5</v>
      </c>
      <c r="F395">
        <v>67.5</v>
      </c>
      <c r="G395">
        <v>4.848484848</v>
      </c>
      <c r="H395">
        <v>50</v>
      </c>
      <c r="I395">
        <v>10</v>
      </c>
      <c r="J395">
        <v>40</v>
      </c>
      <c r="K395">
        <v>89.090909089999997</v>
      </c>
      <c r="L395">
        <v>65</v>
      </c>
      <c r="M395">
        <v>0</v>
      </c>
      <c r="N395">
        <v>35</v>
      </c>
    </row>
    <row r="396" spans="1:14">
      <c r="A396" s="14">
        <v>40686</v>
      </c>
      <c r="B396">
        <v>14</v>
      </c>
      <c r="C396" t="s">
        <v>118</v>
      </c>
      <c r="D396">
        <v>1000</v>
      </c>
      <c r="E396">
        <v>1485</v>
      </c>
      <c r="F396">
        <v>315</v>
      </c>
      <c r="G396">
        <v>21.212121209999999</v>
      </c>
      <c r="H396">
        <v>33.333333333333329</v>
      </c>
      <c r="I396">
        <v>66.666666666666657</v>
      </c>
      <c r="J396">
        <v>0</v>
      </c>
      <c r="K396">
        <v>45.454545449999998</v>
      </c>
      <c r="L396">
        <v>83.333333330000002</v>
      </c>
      <c r="M396">
        <v>5.5555555559999998</v>
      </c>
      <c r="N396">
        <v>11.11111111</v>
      </c>
    </row>
    <row r="397" spans="1:14">
      <c r="A397" s="14">
        <v>40686</v>
      </c>
      <c r="B397">
        <v>14</v>
      </c>
      <c r="C397" t="s">
        <v>118</v>
      </c>
      <c r="D397">
        <v>1000</v>
      </c>
      <c r="E397">
        <v>1800</v>
      </c>
      <c r="F397">
        <v>765</v>
      </c>
      <c r="G397">
        <v>42.5</v>
      </c>
      <c r="H397">
        <v>47.058823529999998</v>
      </c>
      <c r="I397">
        <v>52.941176470000002</v>
      </c>
      <c r="J397">
        <v>0</v>
      </c>
      <c r="K397">
        <v>57.5</v>
      </c>
      <c r="L397">
        <v>94.117647059999996</v>
      </c>
      <c r="M397">
        <v>5.8823529409999997</v>
      </c>
      <c r="N397">
        <v>0</v>
      </c>
    </row>
    <row r="398" spans="1:14">
      <c r="A398" s="28">
        <v>40686</v>
      </c>
      <c r="B398" s="15">
        <v>14</v>
      </c>
      <c r="C398" s="15" t="s">
        <v>118</v>
      </c>
      <c r="D398" s="15">
        <v>1000</v>
      </c>
      <c r="E398" s="15">
        <v>1642.5</v>
      </c>
      <c r="F398" s="15">
        <v>540</v>
      </c>
      <c r="G398" s="15">
        <v>31.85606061</v>
      </c>
      <c r="H398" s="15">
        <f>AVERAGE(H396:H397)</f>
        <v>40.196078431666663</v>
      </c>
      <c r="I398" s="15">
        <f t="shared" ref="I398:J398" si="6">AVERAGE(I396:I397)</f>
        <v>59.80392156833333</v>
      </c>
      <c r="J398" s="15">
        <f t="shared" si="6"/>
        <v>0</v>
      </c>
      <c r="K398" s="15">
        <v>51.477272730000003</v>
      </c>
      <c r="L398" s="15">
        <v>88.725490199999996</v>
      </c>
      <c r="M398" s="15">
        <v>5.7189542480000002</v>
      </c>
      <c r="N398" s="15">
        <v>5.5555555559999998</v>
      </c>
    </row>
    <row r="399" spans="1:14">
      <c r="A399" s="14">
        <v>40686</v>
      </c>
      <c r="B399">
        <v>14</v>
      </c>
      <c r="C399" t="s">
        <v>151</v>
      </c>
      <c r="D399">
        <v>1000</v>
      </c>
      <c r="E399">
        <v>1305</v>
      </c>
      <c r="F399">
        <v>540</v>
      </c>
      <c r="G399">
        <v>41.379310340000004</v>
      </c>
      <c r="H399">
        <v>64.285714290000001</v>
      </c>
      <c r="I399">
        <v>21.428571430000002</v>
      </c>
      <c r="J399">
        <v>14.28571429</v>
      </c>
      <c r="K399">
        <v>51.724137929999998</v>
      </c>
      <c r="L399">
        <v>85.714285709999999</v>
      </c>
      <c r="M399">
        <v>14.28571429</v>
      </c>
      <c r="N399">
        <v>0</v>
      </c>
    </row>
    <row r="400" spans="1:14">
      <c r="A400" s="14">
        <v>40686</v>
      </c>
      <c r="B400">
        <v>14</v>
      </c>
      <c r="C400" t="s">
        <v>151</v>
      </c>
      <c r="D400">
        <v>1000</v>
      </c>
      <c r="E400">
        <v>1035</v>
      </c>
      <c r="F400">
        <v>585</v>
      </c>
      <c r="G400">
        <v>56.52173913</v>
      </c>
      <c r="H400">
        <v>45</v>
      </c>
      <c r="I400">
        <v>20</v>
      </c>
      <c r="J400">
        <v>35</v>
      </c>
      <c r="K400">
        <v>13.043478260000001</v>
      </c>
      <c r="L400">
        <v>50</v>
      </c>
      <c r="M400">
        <v>50</v>
      </c>
      <c r="N400">
        <v>0</v>
      </c>
    </row>
    <row r="401" spans="1:14">
      <c r="A401" s="14">
        <v>40686</v>
      </c>
      <c r="B401">
        <v>14</v>
      </c>
      <c r="C401" t="s">
        <v>151</v>
      </c>
      <c r="D401">
        <v>1000</v>
      </c>
      <c r="E401">
        <v>1170</v>
      </c>
      <c r="F401">
        <v>562.5</v>
      </c>
      <c r="G401">
        <v>48.950524739999999</v>
      </c>
      <c r="H401">
        <v>54.642857139999997</v>
      </c>
      <c r="I401">
        <v>20.714285709999999</v>
      </c>
      <c r="J401">
        <v>24.64285714</v>
      </c>
      <c r="K401">
        <v>32.383808100000003</v>
      </c>
      <c r="L401">
        <v>67.857142859999996</v>
      </c>
      <c r="M401">
        <v>32.142857139999997</v>
      </c>
      <c r="N401">
        <v>0</v>
      </c>
    </row>
    <row r="402" spans="1:14">
      <c r="A402" s="14">
        <v>40686</v>
      </c>
      <c r="B402">
        <v>14</v>
      </c>
      <c r="C402" t="s">
        <v>148</v>
      </c>
      <c r="D402">
        <v>1000</v>
      </c>
      <c r="E402">
        <v>2565</v>
      </c>
      <c r="F402">
        <v>450</v>
      </c>
      <c r="G402">
        <v>17.543859650000002</v>
      </c>
      <c r="H402">
        <v>9.375</v>
      </c>
      <c r="I402">
        <v>21.875</v>
      </c>
      <c r="J402">
        <v>68.75</v>
      </c>
      <c r="K402">
        <v>43.85964912</v>
      </c>
      <c r="L402">
        <v>81.25</v>
      </c>
      <c r="M402">
        <v>12.5</v>
      </c>
      <c r="N402">
        <v>6.25</v>
      </c>
    </row>
    <row r="403" spans="1:14">
      <c r="A403" s="14">
        <v>40686</v>
      </c>
      <c r="B403">
        <v>14</v>
      </c>
      <c r="C403" t="s">
        <v>148</v>
      </c>
      <c r="D403">
        <v>1000</v>
      </c>
      <c r="E403">
        <v>2205</v>
      </c>
      <c r="F403">
        <v>270</v>
      </c>
      <c r="G403">
        <v>12.244897959999999</v>
      </c>
      <c r="H403">
        <v>0</v>
      </c>
      <c r="I403">
        <v>22.222222219999999</v>
      </c>
      <c r="J403">
        <v>77.777777779999994</v>
      </c>
      <c r="K403">
        <v>44.897959180000001</v>
      </c>
      <c r="L403">
        <v>88.888888890000004</v>
      </c>
      <c r="M403">
        <v>3.703703704</v>
      </c>
      <c r="N403">
        <v>7.407407407</v>
      </c>
    </row>
    <row r="404" spans="1:14">
      <c r="A404" s="14">
        <v>40686</v>
      </c>
      <c r="B404">
        <v>14</v>
      </c>
      <c r="C404" t="s">
        <v>148</v>
      </c>
      <c r="D404">
        <v>1000</v>
      </c>
      <c r="E404">
        <v>2385</v>
      </c>
      <c r="F404">
        <v>360</v>
      </c>
      <c r="G404">
        <v>14.8943788</v>
      </c>
      <c r="H404">
        <v>4.6875</v>
      </c>
      <c r="I404">
        <v>22.04861111</v>
      </c>
      <c r="J404">
        <v>73.263888890000004</v>
      </c>
      <c r="K404">
        <v>44.378804150000001</v>
      </c>
      <c r="L404">
        <v>85.069444439999998</v>
      </c>
      <c r="M404">
        <v>8.1018518519999994</v>
      </c>
      <c r="N404">
        <v>6.8287037039999996</v>
      </c>
    </row>
    <row r="405" spans="1:14">
      <c r="A405" s="14">
        <v>40686</v>
      </c>
      <c r="B405">
        <v>14</v>
      </c>
      <c r="C405" t="s">
        <v>120</v>
      </c>
      <c r="D405">
        <v>1000</v>
      </c>
      <c r="E405">
        <v>2070</v>
      </c>
      <c r="F405">
        <v>1620</v>
      </c>
      <c r="G405">
        <v>78.260869569999997</v>
      </c>
      <c r="H405">
        <v>97.222222220000006</v>
      </c>
      <c r="I405">
        <v>2.7777777779999999</v>
      </c>
      <c r="J405">
        <v>0</v>
      </c>
      <c r="K405">
        <v>21.739130429999999</v>
      </c>
      <c r="L405">
        <v>30.555555559999998</v>
      </c>
      <c r="M405">
        <v>2.7777777779999999</v>
      </c>
      <c r="N405">
        <v>66.666666669999998</v>
      </c>
    </row>
    <row r="406" spans="1:14">
      <c r="A406" s="14">
        <v>40686</v>
      </c>
      <c r="B406">
        <v>14</v>
      </c>
      <c r="C406" t="s">
        <v>120</v>
      </c>
      <c r="D406">
        <v>1000</v>
      </c>
      <c r="E406">
        <v>1035</v>
      </c>
      <c r="F406">
        <v>675</v>
      </c>
      <c r="G406">
        <v>65.217391300000003</v>
      </c>
      <c r="H406">
        <v>87.5</v>
      </c>
      <c r="I406">
        <v>6.25</v>
      </c>
      <c r="J406">
        <v>6.25</v>
      </c>
      <c r="K406">
        <v>30.434782609999999</v>
      </c>
      <c r="L406">
        <v>31.25</v>
      </c>
      <c r="M406">
        <v>12.5</v>
      </c>
      <c r="N406">
        <v>56.25</v>
      </c>
    </row>
    <row r="407" spans="1:14">
      <c r="A407" s="14">
        <v>40686</v>
      </c>
      <c r="B407">
        <v>14</v>
      </c>
      <c r="C407" t="s">
        <v>120</v>
      </c>
      <c r="D407">
        <v>1000</v>
      </c>
      <c r="E407">
        <v>1552.5</v>
      </c>
      <c r="F407">
        <v>1147.5</v>
      </c>
      <c r="G407">
        <v>71.739130430000003</v>
      </c>
      <c r="H407">
        <v>92.361111109999996</v>
      </c>
      <c r="I407">
        <v>4.5138888890000004</v>
      </c>
      <c r="J407">
        <v>3.125</v>
      </c>
      <c r="K407">
        <v>26.086956520000001</v>
      </c>
      <c r="L407">
        <v>30.902777780000001</v>
      </c>
      <c r="M407">
        <v>7.6388888890000004</v>
      </c>
      <c r="N407">
        <v>61.458333330000002</v>
      </c>
    </row>
    <row r="408" spans="1:14">
      <c r="A408" s="14">
        <v>40686</v>
      </c>
      <c r="B408">
        <v>14</v>
      </c>
      <c r="C408" t="s">
        <v>9</v>
      </c>
      <c r="D408">
        <v>1000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</row>
    <row r="409" spans="1:14">
      <c r="A409" s="14">
        <v>40686</v>
      </c>
      <c r="B409">
        <v>14</v>
      </c>
      <c r="C409" t="s">
        <v>9</v>
      </c>
      <c r="D409">
        <v>1000</v>
      </c>
      <c r="E409">
        <v>90</v>
      </c>
      <c r="F409">
        <v>45</v>
      </c>
      <c r="G409">
        <v>50</v>
      </c>
      <c r="H409">
        <v>100</v>
      </c>
      <c r="I409">
        <v>0</v>
      </c>
      <c r="J409">
        <v>0</v>
      </c>
      <c r="K409">
        <v>50</v>
      </c>
      <c r="L409">
        <v>0</v>
      </c>
      <c r="M409">
        <v>100</v>
      </c>
      <c r="N409">
        <v>0</v>
      </c>
    </row>
    <row r="410" spans="1:14">
      <c r="A410" s="28">
        <v>40686</v>
      </c>
      <c r="B410" s="15">
        <v>14</v>
      </c>
      <c r="C410" s="15" t="s">
        <v>9</v>
      </c>
      <c r="D410" s="15">
        <v>1000</v>
      </c>
      <c r="E410" s="15">
        <v>45</v>
      </c>
      <c r="F410" s="15">
        <v>22.5</v>
      </c>
      <c r="G410" s="15">
        <v>25</v>
      </c>
      <c r="H410" s="15">
        <v>50</v>
      </c>
      <c r="I410" s="15">
        <v>0</v>
      </c>
      <c r="J410" s="15">
        <v>0</v>
      </c>
      <c r="K410" s="15">
        <v>25</v>
      </c>
      <c r="L410" s="15">
        <v>0</v>
      </c>
      <c r="M410" s="15">
        <v>50</v>
      </c>
      <c r="N410" s="15">
        <v>0</v>
      </c>
    </row>
    <row r="411" spans="1:14">
      <c r="A411" s="14">
        <v>40686</v>
      </c>
      <c r="B411">
        <v>14</v>
      </c>
      <c r="C411" t="s">
        <v>11</v>
      </c>
      <c r="D411">
        <v>1000</v>
      </c>
      <c r="E411">
        <v>4815</v>
      </c>
      <c r="F411">
        <v>3375</v>
      </c>
      <c r="G411">
        <v>70.093457939999993</v>
      </c>
      <c r="H411">
        <v>88.235294120000006</v>
      </c>
      <c r="I411">
        <v>0</v>
      </c>
      <c r="J411">
        <v>11.764705879999999</v>
      </c>
      <c r="K411">
        <v>20.560747660000001</v>
      </c>
      <c r="L411">
        <v>5.8823529409999997</v>
      </c>
      <c r="M411">
        <v>5.8823529409999997</v>
      </c>
      <c r="N411">
        <v>88.235294120000006</v>
      </c>
    </row>
    <row r="412" spans="1:14">
      <c r="A412" s="14">
        <v>40686</v>
      </c>
      <c r="B412">
        <v>14</v>
      </c>
      <c r="C412" t="s">
        <v>11</v>
      </c>
      <c r="D412">
        <v>1000</v>
      </c>
      <c r="E412">
        <v>5175</v>
      </c>
      <c r="F412">
        <v>4140</v>
      </c>
      <c r="G412">
        <v>80</v>
      </c>
      <c r="H412">
        <v>96.739130430000003</v>
      </c>
      <c r="I412">
        <v>3.2608695650000001</v>
      </c>
      <c r="J412">
        <v>0</v>
      </c>
      <c r="K412">
        <v>20</v>
      </c>
      <c r="L412">
        <v>11.956521739999999</v>
      </c>
      <c r="M412">
        <v>1.0869565219999999</v>
      </c>
      <c r="N412">
        <v>86.956521739999999</v>
      </c>
    </row>
    <row r="413" spans="1:14">
      <c r="A413" s="14">
        <v>40686</v>
      </c>
      <c r="B413">
        <v>14</v>
      </c>
      <c r="C413" t="s">
        <v>11</v>
      </c>
      <c r="D413">
        <v>1000</v>
      </c>
      <c r="E413">
        <v>4995</v>
      </c>
      <c r="F413">
        <v>3757.5</v>
      </c>
      <c r="G413">
        <v>75.046728970000004</v>
      </c>
      <c r="H413">
        <v>92.487212279999994</v>
      </c>
      <c r="I413">
        <v>1.6304347830000001</v>
      </c>
      <c r="J413">
        <v>5.8823529409999997</v>
      </c>
      <c r="K413">
        <v>20.280373829999998</v>
      </c>
      <c r="L413">
        <v>8.91943734</v>
      </c>
      <c r="M413">
        <v>3.484654731</v>
      </c>
      <c r="N413">
        <v>87.595907929999996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R39" sqref="R39"/>
    </sheetView>
  </sheetViews>
  <sheetFormatPr baseColWidth="10" defaultRowHeight="15" x14ac:dyDescent="0"/>
  <sheetData>
    <row r="1" spans="1:23">
      <c r="A1" t="s">
        <v>0</v>
      </c>
      <c r="B1" t="s">
        <v>174</v>
      </c>
      <c r="C1" t="s">
        <v>175</v>
      </c>
      <c r="D1" t="s">
        <v>122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204</v>
      </c>
      <c r="K1" t="s">
        <v>126</v>
      </c>
      <c r="L1" t="s">
        <v>190</v>
      </c>
      <c r="M1" t="s">
        <v>57</v>
      </c>
      <c r="N1" t="s">
        <v>58</v>
      </c>
      <c r="O1" t="s">
        <v>59</v>
      </c>
      <c r="P1" t="s">
        <v>188</v>
      </c>
      <c r="Q1" t="s">
        <v>123</v>
      </c>
      <c r="R1" t="s">
        <v>156</v>
      </c>
      <c r="S1" t="s">
        <v>157</v>
      </c>
      <c r="T1" t="s">
        <v>42</v>
      </c>
      <c r="U1" t="s">
        <v>43</v>
      </c>
      <c r="V1" t="s">
        <v>54</v>
      </c>
    </row>
    <row r="2" spans="1:23">
      <c r="A2" t="s">
        <v>46</v>
      </c>
      <c r="B2">
        <f>45000*((I2-H2-F2)/180)</f>
        <v>11750</v>
      </c>
      <c r="C2">
        <f>45000*(I2/180)</f>
        <v>11750</v>
      </c>
      <c r="D2">
        <v>280</v>
      </c>
      <c r="E2">
        <v>60</v>
      </c>
      <c r="F2">
        <v>0</v>
      </c>
      <c r="G2">
        <v>2</v>
      </c>
      <c r="H2">
        <v>0</v>
      </c>
      <c r="I2">
        <v>47</v>
      </c>
      <c r="J2">
        <f>I2-H2</f>
        <v>47</v>
      </c>
      <c r="K2">
        <f>((J2-G2-F2)/J2)*100</f>
        <v>95.744680851063833</v>
      </c>
      <c r="L2">
        <f>(G2/J2)*100</f>
        <v>4.2553191489361701</v>
      </c>
      <c r="M2">
        <v>31</v>
      </c>
      <c r="N2">
        <v>9</v>
      </c>
      <c r="O2">
        <v>7</v>
      </c>
      <c r="P2">
        <f>(F2/J2)*100</f>
        <v>0</v>
      </c>
      <c r="Q2">
        <f t="shared" ref="Q2:Q13" si="0">(M2/(M2+N2+O2))*100</f>
        <v>65.957446808510639</v>
      </c>
      <c r="R2">
        <f t="shared" ref="R2:R13" si="1">(N2/(M2+N2+O2))*100</f>
        <v>19.148936170212767</v>
      </c>
      <c r="S2">
        <f t="shared" ref="S2:S13" si="2">(O2/(M2+N2+O2))*100</f>
        <v>14.893617021276595</v>
      </c>
      <c r="T2">
        <v>25</v>
      </c>
      <c r="U2" s="2">
        <v>10000</v>
      </c>
      <c r="V2" t="s">
        <v>55</v>
      </c>
      <c r="W2" t="s">
        <v>60</v>
      </c>
    </row>
    <row r="3" spans="1:23">
      <c r="A3" t="s">
        <v>46</v>
      </c>
      <c r="B3">
        <f t="shared" ref="B3:B17" si="3">45000*((I3-H3-F3)/180)</f>
        <v>12000</v>
      </c>
      <c r="C3">
        <f t="shared" ref="C3:C17" si="4">45000*(I3/180)</f>
        <v>12249.999999999998</v>
      </c>
      <c r="D3">
        <v>280</v>
      </c>
      <c r="E3">
        <v>60</v>
      </c>
      <c r="F3">
        <v>0</v>
      </c>
      <c r="G3">
        <v>1</v>
      </c>
      <c r="H3">
        <v>1</v>
      </c>
      <c r="I3">
        <v>49</v>
      </c>
      <c r="J3">
        <f t="shared" ref="J3:J17" si="5">I3-H3</f>
        <v>48</v>
      </c>
      <c r="K3">
        <f t="shared" ref="K3:K17" si="6">((J3-G3-F3)/J3)*100</f>
        <v>97.916666666666657</v>
      </c>
      <c r="L3">
        <f t="shared" ref="L3:L17" si="7">(G3/J3)*100</f>
        <v>2.083333333333333</v>
      </c>
      <c r="M3">
        <v>24</v>
      </c>
      <c r="N3">
        <v>20</v>
      </c>
      <c r="O3">
        <v>5</v>
      </c>
      <c r="P3">
        <f t="shared" ref="P3:P17" si="8">(F3/J3)*100</f>
        <v>0</v>
      </c>
      <c r="Q3">
        <f t="shared" si="0"/>
        <v>48.979591836734691</v>
      </c>
      <c r="R3">
        <f t="shared" si="1"/>
        <v>40.816326530612244</v>
      </c>
      <c r="S3">
        <f t="shared" si="2"/>
        <v>10.204081632653061</v>
      </c>
      <c r="T3">
        <v>25</v>
      </c>
      <c r="U3" s="2">
        <v>10000</v>
      </c>
      <c r="V3" t="s">
        <v>55</v>
      </c>
    </row>
    <row r="4" spans="1:23">
      <c r="A4" t="s">
        <v>50</v>
      </c>
      <c r="B4">
        <f t="shared" si="3"/>
        <v>4500</v>
      </c>
      <c r="C4">
        <f t="shared" si="4"/>
        <v>5000</v>
      </c>
      <c r="D4">
        <v>280</v>
      </c>
      <c r="E4">
        <v>60</v>
      </c>
      <c r="F4">
        <v>2</v>
      </c>
      <c r="G4">
        <v>1</v>
      </c>
      <c r="H4">
        <v>0</v>
      </c>
      <c r="I4">
        <v>20</v>
      </c>
      <c r="J4">
        <f t="shared" si="5"/>
        <v>20</v>
      </c>
      <c r="K4">
        <f t="shared" si="6"/>
        <v>85</v>
      </c>
      <c r="L4">
        <f t="shared" si="7"/>
        <v>5</v>
      </c>
      <c r="M4">
        <v>5</v>
      </c>
      <c r="N4">
        <v>9</v>
      </c>
      <c r="O4">
        <v>6</v>
      </c>
      <c r="P4">
        <f t="shared" si="8"/>
        <v>10</v>
      </c>
      <c r="Q4">
        <f t="shared" si="0"/>
        <v>25</v>
      </c>
      <c r="R4">
        <f t="shared" si="1"/>
        <v>45</v>
      </c>
      <c r="S4">
        <f t="shared" si="2"/>
        <v>30</v>
      </c>
      <c r="T4" t="s">
        <v>48</v>
      </c>
      <c r="V4" t="s">
        <v>55</v>
      </c>
    </row>
    <row r="5" spans="1:23">
      <c r="A5" t="s">
        <v>50</v>
      </c>
      <c r="B5">
        <f t="shared" si="3"/>
        <v>3500</v>
      </c>
      <c r="C5">
        <f t="shared" si="4"/>
        <v>3500</v>
      </c>
      <c r="D5">
        <v>280</v>
      </c>
      <c r="E5">
        <v>60</v>
      </c>
      <c r="F5">
        <v>0</v>
      </c>
      <c r="G5">
        <v>2</v>
      </c>
      <c r="H5">
        <v>0</v>
      </c>
      <c r="I5">
        <v>14</v>
      </c>
      <c r="J5">
        <f t="shared" si="5"/>
        <v>14</v>
      </c>
      <c r="K5">
        <f t="shared" si="6"/>
        <v>85.714285714285708</v>
      </c>
      <c r="L5">
        <f t="shared" si="7"/>
        <v>14.285714285714285</v>
      </c>
      <c r="M5">
        <v>5</v>
      </c>
      <c r="N5">
        <v>4</v>
      </c>
      <c r="O5">
        <v>5</v>
      </c>
      <c r="P5">
        <f t="shared" si="8"/>
        <v>0</v>
      </c>
      <c r="Q5">
        <f t="shared" si="0"/>
        <v>35.714285714285715</v>
      </c>
      <c r="R5">
        <f t="shared" si="1"/>
        <v>28.571428571428569</v>
      </c>
      <c r="S5">
        <f t="shared" si="2"/>
        <v>35.714285714285715</v>
      </c>
      <c r="T5" t="s">
        <v>48</v>
      </c>
      <c r="V5" t="s">
        <v>55</v>
      </c>
    </row>
    <row r="6" spans="1:23">
      <c r="A6" t="s">
        <v>51</v>
      </c>
      <c r="B6">
        <f t="shared" si="3"/>
        <v>8250</v>
      </c>
      <c r="C6">
        <f t="shared" si="4"/>
        <v>8500</v>
      </c>
      <c r="D6">
        <v>280</v>
      </c>
      <c r="E6">
        <v>60</v>
      </c>
      <c r="F6">
        <v>0</v>
      </c>
      <c r="G6">
        <v>0</v>
      </c>
      <c r="H6">
        <v>1</v>
      </c>
      <c r="I6">
        <v>34</v>
      </c>
      <c r="J6">
        <f t="shared" si="5"/>
        <v>33</v>
      </c>
      <c r="K6">
        <f t="shared" si="6"/>
        <v>100</v>
      </c>
      <c r="L6">
        <f t="shared" si="7"/>
        <v>0</v>
      </c>
      <c r="M6">
        <v>21</v>
      </c>
      <c r="N6">
        <v>9</v>
      </c>
      <c r="O6">
        <v>4</v>
      </c>
      <c r="P6">
        <f t="shared" si="8"/>
        <v>0</v>
      </c>
      <c r="Q6">
        <f t="shared" si="0"/>
        <v>61.764705882352942</v>
      </c>
      <c r="R6">
        <f t="shared" si="1"/>
        <v>26.47058823529412</v>
      </c>
      <c r="S6">
        <f t="shared" si="2"/>
        <v>11.76470588235294</v>
      </c>
      <c r="T6">
        <v>25</v>
      </c>
      <c r="U6" s="2">
        <v>5000</v>
      </c>
      <c r="V6" t="s">
        <v>56</v>
      </c>
    </row>
    <row r="7" spans="1:23">
      <c r="A7" t="s">
        <v>51</v>
      </c>
      <c r="B7">
        <f t="shared" si="3"/>
        <v>12500</v>
      </c>
      <c r="C7">
        <f t="shared" si="4"/>
        <v>12750</v>
      </c>
      <c r="D7">
        <v>280</v>
      </c>
      <c r="E7">
        <v>60</v>
      </c>
      <c r="F7">
        <v>0</v>
      </c>
      <c r="G7">
        <v>2</v>
      </c>
      <c r="H7">
        <v>1</v>
      </c>
      <c r="I7">
        <v>51</v>
      </c>
      <c r="J7">
        <f t="shared" si="5"/>
        <v>50</v>
      </c>
      <c r="K7">
        <f t="shared" si="6"/>
        <v>96</v>
      </c>
      <c r="L7">
        <f t="shared" si="7"/>
        <v>4</v>
      </c>
      <c r="M7">
        <v>23</v>
      </c>
      <c r="N7">
        <v>27</v>
      </c>
      <c r="O7">
        <v>1</v>
      </c>
      <c r="P7">
        <f t="shared" si="8"/>
        <v>0</v>
      </c>
      <c r="Q7">
        <f t="shared" si="0"/>
        <v>45.098039215686278</v>
      </c>
      <c r="R7">
        <f t="shared" si="1"/>
        <v>52.941176470588239</v>
      </c>
      <c r="S7">
        <f t="shared" si="2"/>
        <v>1.9607843137254901</v>
      </c>
      <c r="T7">
        <v>25</v>
      </c>
      <c r="U7" s="2">
        <v>5000</v>
      </c>
      <c r="V7" t="s">
        <v>56</v>
      </c>
    </row>
    <row r="8" spans="1:23">
      <c r="A8" t="s">
        <v>47</v>
      </c>
      <c r="B8">
        <f t="shared" si="3"/>
        <v>3249.9999999999995</v>
      </c>
      <c r="C8">
        <f t="shared" si="4"/>
        <v>3500</v>
      </c>
      <c r="D8">
        <v>400</v>
      </c>
      <c r="E8">
        <v>60</v>
      </c>
      <c r="F8">
        <v>0</v>
      </c>
      <c r="G8">
        <v>1</v>
      </c>
      <c r="H8">
        <v>1</v>
      </c>
      <c r="I8">
        <v>14</v>
      </c>
      <c r="J8">
        <f t="shared" si="5"/>
        <v>13</v>
      </c>
      <c r="K8">
        <f t="shared" si="6"/>
        <v>92.307692307692307</v>
      </c>
      <c r="L8">
        <f t="shared" si="7"/>
        <v>7.6923076923076925</v>
      </c>
      <c r="M8">
        <v>10</v>
      </c>
      <c r="N8">
        <v>3</v>
      </c>
      <c r="O8">
        <v>1</v>
      </c>
      <c r="P8">
        <f t="shared" si="8"/>
        <v>0</v>
      </c>
      <c r="Q8">
        <f t="shared" si="0"/>
        <v>71.428571428571431</v>
      </c>
      <c r="R8">
        <f t="shared" si="1"/>
        <v>21.428571428571427</v>
      </c>
      <c r="S8">
        <f t="shared" si="2"/>
        <v>7.1428571428571423</v>
      </c>
      <c r="T8" t="s">
        <v>48</v>
      </c>
      <c r="V8" t="s">
        <v>55</v>
      </c>
    </row>
    <row r="9" spans="1:23">
      <c r="A9" t="s">
        <v>47</v>
      </c>
      <c r="B9">
        <f t="shared" si="3"/>
        <v>2500</v>
      </c>
      <c r="C9">
        <f t="shared" si="4"/>
        <v>2750</v>
      </c>
      <c r="D9">
        <v>400</v>
      </c>
      <c r="E9">
        <v>60</v>
      </c>
      <c r="F9">
        <v>0</v>
      </c>
      <c r="G9">
        <v>0</v>
      </c>
      <c r="H9">
        <v>1</v>
      </c>
      <c r="I9">
        <v>11</v>
      </c>
      <c r="J9">
        <f t="shared" si="5"/>
        <v>10</v>
      </c>
      <c r="K9">
        <f t="shared" si="6"/>
        <v>100</v>
      </c>
      <c r="L9">
        <f t="shared" si="7"/>
        <v>0</v>
      </c>
      <c r="M9">
        <v>11</v>
      </c>
      <c r="N9">
        <v>0</v>
      </c>
      <c r="O9">
        <v>0</v>
      </c>
      <c r="P9">
        <f t="shared" si="8"/>
        <v>0</v>
      </c>
      <c r="Q9">
        <f t="shared" si="0"/>
        <v>100</v>
      </c>
      <c r="R9">
        <f t="shared" si="1"/>
        <v>0</v>
      </c>
      <c r="S9">
        <f t="shared" si="2"/>
        <v>0</v>
      </c>
      <c r="T9" t="s">
        <v>48</v>
      </c>
      <c r="V9" t="s">
        <v>55</v>
      </c>
    </row>
    <row r="10" spans="1:23">
      <c r="A10" t="s">
        <v>52</v>
      </c>
      <c r="B10">
        <f t="shared" si="3"/>
        <v>11250</v>
      </c>
      <c r="C10">
        <f t="shared" si="4"/>
        <v>11500</v>
      </c>
      <c r="D10">
        <v>400</v>
      </c>
      <c r="E10">
        <v>60</v>
      </c>
      <c r="F10">
        <v>0</v>
      </c>
      <c r="G10">
        <v>0</v>
      </c>
      <c r="H10">
        <v>1</v>
      </c>
      <c r="I10">
        <v>46</v>
      </c>
      <c r="J10">
        <f t="shared" si="5"/>
        <v>45</v>
      </c>
      <c r="K10">
        <f t="shared" si="6"/>
        <v>100</v>
      </c>
      <c r="L10">
        <f t="shared" si="7"/>
        <v>0</v>
      </c>
      <c r="M10">
        <v>36</v>
      </c>
      <c r="N10">
        <v>8</v>
      </c>
      <c r="O10">
        <v>2</v>
      </c>
      <c r="P10">
        <f t="shared" si="8"/>
        <v>0</v>
      </c>
      <c r="Q10">
        <f t="shared" si="0"/>
        <v>78.260869565217391</v>
      </c>
      <c r="R10">
        <f t="shared" si="1"/>
        <v>17.391304347826086</v>
      </c>
      <c r="S10">
        <f t="shared" si="2"/>
        <v>4.3478260869565215</v>
      </c>
      <c r="T10">
        <v>37.5</v>
      </c>
      <c r="U10" s="2">
        <v>10000</v>
      </c>
      <c r="V10" t="s">
        <v>55</v>
      </c>
    </row>
    <row r="11" spans="1:23">
      <c r="A11" t="s">
        <v>52</v>
      </c>
      <c r="B11">
        <f t="shared" si="3"/>
        <v>8000</v>
      </c>
      <c r="C11">
        <f t="shared" si="4"/>
        <v>9000</v>
      </c>
      <c r="D11">
        <v>400</v>
      </c>
      <c r="E11">
        <v>60</v>
      </c>
      <c r="F11">
        <v>3</v>
      </c>
      <c r="G11">
        <v>1</v>
      </c>
      <c r="H11">
        <v>1</v>
      </c>
      <c r="I11">
        <v>36</v>
      </c>
      <c r="J11">
        <f t="shared" si="5"/>
        <v>35</v>
      </c>
      <c r="K11">
        <f t="shared" si="6"/>
        <v>88.571428571428569</v>
      </c>
      <c r="L11">
        <f t="shared" si="7"/>
        <v>2.8571428571428572</v>
      </c>
      <c r="M11">
        <v>26</v>
      </c>
      <c r="N11">
        <v>9</v>
      </c>
      <c r="O11">
        <v>1</v>
      </c>
      <c r="P11">
        <f t="shared" si="8"/>
        <v>8.5714285714285712</v>
      </c>
      <c r="Q11">
        <f t="shared" si="0"/>
        <v>72.222222222222214</v>
      </c>
      <c r="R11">
        <f t="shared" si="1"/>
        <v>25</v>
      </c>
      <c r="S11">
        <f t="shared" si="2"/>
        <v>2.7777777777777777</v>
      </c>
      <c r="T11">
        <v>37.5</v>
      </c>
      <c r="U11" s="2">
        <v>10000</v>
      </c>
      <c r="V11" t="s">
        <v>55</v>
      </c>
    </row>
    <row r="12" spans="1:23">
      <c r="A12" t="s">
        <v>53</v>
      </c>
      <c r="B12">
        <f t="shared" si="3"/>
        <v>3500</v>
      </c>
      <c r="C12">
        <f t="shared" si="4"/>
        <v>4000</v>
      </c>
      <c r="D12">
        <v>400</v>
      </c>
      <c r="E12">
        <v>60</v>
      </c>
      <c r="F12">
        <v>0</v>
      </c>
      <c r="G12">
        <v>3</v>
      </c>
      <c r="H12">
        <v>2</v>
      </c>
      <c r="I12">
        <v>16</v>
      </c>
      <c r="J12">
        <f t="shared" si="5"/>
        <v>14</v>
      </c>
      <c r="K12">
        <f t="shared" si="6"/>
        <v>78.571428571428569</v>
      </c>
      <c r="L12">
        <f t="shared" si="7"/>
        <v>21.428571428571427</v>
      </c>
      <c r="M12">
        <v>13</v>
      </c>
      <c r="N12">
        <v>2</v>
      </c>
      <c r="O12">
        <v>1</v>
      </c>
      <c r="P12">
        <f t="shared" si="8"/>
        <v>0</v>
      </c>
      <c r="Q12">
        <f t="shared" si="0"/>
        <v>81.25</v>
      </c>
      <c r="R12">
        <f t="shared" si="1"/>
        <v>12.5</v>
      </c>
      <c r="S12">
        <f t="shared" si="2"/>
        <v>6.25</v>
      </c>
      <c r="T12" t="s">
        <v>61</v>
      </c>
      <c r="V12" t="s">
        <v>56</v>
      </c>
    </row>
    <row r="13" spans="1:23">
      <c r="A13" t="s">
        <v>53</v>
      </c>
      <c r="B13">
        <f t="shared" si="3"/>
        <v>1000</v>
      </c>
      <c r="C13">
        <f t="shared" si="4"/>
        <v>1000</v>
      </c>
      <c r="D13">
        <v>400</v>
      </c>
      <c r="E13">
        <v>60</v>
      </c>
      <c r="F13">
        <v>0</v>
      </c>
      <c r="G13">
        <v>3</v>
      </c>
      <c r="H13">
        <v>0</v>
      </c>
      <c r="I13">
        <v>4</v>
      </c>
      <c r="J13">
        <f t="shared" si="5"/>
        <v>4</v>
      </c>
      <c r="K13">
        <f t="shared" si="6"/>
        <v>25</v>
      </c>
      <c r="L13">
        <f t="shared" si="7"/>
        <v>75</v>
      </c>
      <c r="M13">
        <v>4</v>
      </c>
      <c r="N13">
        <v>0</v>
      </c>
      <c r="O13">
        <v>0</v>
      </c>
      <c r="P13">
        <f t="shared" si="8"/>
        <v>0</v>
      </c>
      <c r="Q13">
        <f t="shared" si="0"/>
        <v>100</v>
      </c>
      <c r="R13">
        <f t="shared" si="1"/>
        <v>0</v>
      </c>
      <c r="S13">
        <f t="shared" si="2"/>
        <v>0</v>
      </c>
      <c r="T13" t="s">
        <v>61</v>
      </c>
      <c r="V13" t="s">
        <v>56</v>
      </c>
    </row>
    <row r="14" spans="1:23">
      <c r="A14" t="s">
        <v>44</v>
      </c>
      <c r="B14" t="e">
        <f t="shared" si="3"/>
        <v>#VALUE!</v>
      </c>
      <c r="C14">
        <f t="shared" si="4"/>
        <v>15500</v>
      </c>
      <c r="D14">
        <v>1000</v>
      </c>
      <c r="E14">
        <v>60</v>
      </c>
      <c r="F14" s="11" t="s">
        <v>45</v>
      </c>
      <c r="G14" s="11"/>
      <c r="H14" s="11"/>
      <c r="I14">
        <v>62</v>
      </c>
      <c r="J14">
        <f t="shared" si="5"/>
        <v>62</v>
      </c>
      <c r="K14" t="s">
        <v>32</v>
      </c>
      <c r="L14" t="s">
        <v>32</v>
      </c>
      <c r="P14" t="s">
        <v>32</v>
      </c>
      <c r="T14">
        <v>37.200000000000003</v>
      </c>
      <c r="U14" s="2">
        <v>10000</v>
      </c>
      <c r="V14" t="s">
        <v>55</v>
      </c>
    </row>
    <row r="15" spans="1:23">
      <c r="A15" t="s">
        <v>44</v>
      </c>
      <c r="B15" t="s">
        <v>32</v>
      </c>
      <c r="C15">
        <f t="shared" si="4"/>
        <v>12000</v>
      </c>
      <c r="D15">
        <v>1000</v>
      </c>
      <c r="E15">
        <v>60</v>
      </c>
      <c r="F15" s="11"/>
      <c r="G15" s="11"/>
      <c r="H15" s="11"/>
      <c r="I15">
        <v>48</v>
      </c>
      <c r="J15">
        <f t="shared" si="5"/>
        <v>48</v>
      </c>
      <c r="K15" t="s">
        <v>32</v>
      </c>
      <c r="L15" t="s">
        <v>32</v>
      </c>
      <c r="P15" t="s">
        <v>32</v>
      </c>
      <c r="T15">
        <v>37.200000000000003</v>
      </c>
      <c r="U15" s="2">
        <v>10000</v>
      </c>
      <c r="V15" t="s">
        <v>55</v>
      </c>
    </row>
    <row r="16" spans="1:23">
      <c r="A16" t="s">
        <v>49</v>
      </c>
      <c r="B16">
        <f t="shared" si="3"/>
        <v>13500</v>
      </c>
      <c r="C16">
        <f t="shared" si="4"/>
        <v>13500</v>
      </c>
      <c r="D16">
        <v>1000</v>
      </c>
      <c r="E16">
        <v>60</v>
      </c>
      <c r="F16">
        <v>0</v>
      </c>
      <c r="G16">
        <v>2</v>
      </c>
      <c r="H16">
        <v>0</v>
      </c>
      <c r="I16">
        <v>54</v>
      </c>
      <c r="J16">
        <f t="shared" si="5"/>
        <v>54</v>
      </c>
      <c r="K16">
        <f t="shared" si="6"/>
        <v>96.296296296296291</v>
      </c>
      <c r="L16">
        <f t="shared" si="7"/>
        <v>3.7037037037037033</v>
      </c>
      <c r="M16">
        <v>19</v>
      </c>
      <c r="N16">
        <v>25</v>
      </c>
      <c r="O16">
        <v>10</v>
      </c>
      <c r="P16">
        <f t="shared" si="8"/>
        <v>0</v>
      </c>
      <c r="Q16">
        <f>(M16/(M16+N16+O16))*100</f>
        <v>35.185185185185183</v>
      </c>
      <c r="R16">
        <f>(N16/(M16+N16+O16))*100</f>
        <v>46.296296296296298</v>
      </c>
      <c r="S16">
        <f>(O16/(M16+N16+O16))*100</f>
        <v>18.518518518518519</v>
      </c>
      <c r="T16">
        <v>13</v>
      </c>
      <c r="U16" s="2">
        <v>5000</v>
      </c>
      <c r="V16" t="s">
        <v>55</v>
      </c>
    </row>
    <row r="17" spans="1:22">
      <c r="A17" t="s">
        <v>49</v>
      </c>
      <c r="B17">
        <f t="shared" si="3"/>
        <v>11000</v>
      </c>
      <c r="C17">
        <f t="shared" si="4"/>
        <v>11250</v>
      </c>
      <c r="D17">
        <v>1000</v>
      </c>
      <c r="E17">
        <v>60</v>
      </c>
      <c r="F17">
        <v>0</v>
      </c>
      <c r="G17">
        <v>1</v>
      </c>
      <c r="H17">
        <v>1</v>
      </c>
      <c r="I17">
        <v>45</v>
      </c>
      <c r="J17">
        <f t="shared" si="5"/>
        <v>44</v>
      </c>
      <c r="K17">
        <f t="shared" si="6"/>
        <v>97.727272727272734</v>
      </c>
      <c r="L17">
        <f t="shared" si="7"/>
        <v>2.2727272727272729</v>
      </c>
      <c r="M17">
        <v>17</v>
      </c>
      <c r="N17">
        <v>21</v>
      </c>
      <c r="O17">
        <v>7</v>
      </c>
      <c r="P17">
        <f t="shared" si="8"/>
        <v>0</v>
      </c>
      <c r="Q17">
        <f>(M17/(M17+N17+O17))*100</f>
        <v>37.777777777777779</v>
      </c>
      <c r="R17">
        <f>(N17/(M17+N17+O17))*100</f>
        <v>46.666666666666664</v>
      </c>
      <c r="S17">
        <f>(O17/(M17+N17+O17))*100</f>
        <v>15.555555555555555</v>
      </c>
      <c r="T17">
        <v>13</v>
      </c>
      <c r="U17" s="2">
        <v>5000</v>
      </c>
      <c r="V17" t="s">
        <v>55</v>
      </c>
    </row>
  </sheetData>
  <sortState ref="A2:S17">
    <sortCondition ref="D2:D17"/>
    <sortCondition ref="A2:A17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0"/>
  <sheetViews>
    <sheetView workbookViewId="0">
      <selection activeCell="B2" sqref="B2:B37"/>
    </sheetView>
  </sheetViews>
  <sheetFormatPr baseColWidth="10" defaultRowHeight="15" x14ac:dyDescent="0"/>
  <cols>
    <col min="5" max="5" width="14.83203125" bestFit="1" customWidth="1"/>
    <col min="6" max="6" width="5" bestFit="1" customWidth="1"/>
    <col min="9" max="9" width="13.5" style="13" bestFit="1" customWidth="1"/>
    <col min="16" max="16" width="11.5" bestFit="1" customWidth="1"/>
    <col min="17" max="17" width="15.83203125" bestFit="1" customWidth="1"/>
    <col min="18" max="18" width="13.33203125" bestFit="1" customWidth="1"/>
    <col min="19" max="24" width="13.33203125" customWidth="1"/>
    <col min="28" max="28" width="13.1640625" bestFit="1" customWidth="1"/>
  </cols>
  <sheetData>
    <row r="1" spans="1:29">
      <c r="A1" t="s">
        <v>0</v>
      </c>
      <c r="B1" t="s">
        <v>174</v>
      </c>
      <c r="C1" t="s">
        <v>175</v>
      </c>
      <c r="D1" t="s">
        <v>122</v>
      </c>
      <c r="E1" t="s">
        <v>91</v>
      </c>
      <c r="F1" t="s">
        <v>92</v>
      </c>
      <c r="G1" t="s">
        <v>2</v>
      </c>
      <c r="H1" t="s">
        <v>193</v>
      </c>
      <c r="I1" s="13" t="s">
        <v>105</v>
      </c>
      <c r="J1" t="s">
        <v>4</v>
      </c>
      <c r="K1" t="s">
        <v>126</v>
      </c>
      <c r="L1" t="s">
        <v>127</v>
      </c>
      <c r="M1" t="s">
        <v>191</v>
      </c>
      <c r="N1" t="s">
        <v>5</v>
      </c>
      <c r="O1" t="s">
        <v>110</v>
      </c>
      <c r="P1" t="s">
        <v>57</v>
      </c>
      <c r="Q1" t="s">
        <v>58</v>
      </c>
      <c r="R1" t="s">
        <v>59</v>
      </c>
      <c r="S1" t="s">
        <v>192</v>
      </c>
      <c r="T1" t="s">
        <v>123</v>
      </c>
      <c r="U1" t="s">
        <v>124</v>
      </c>
      <c r="V1" t="s">
        <v>125</v>
      </c>
      <c r="W1" t="s">
        <v>154</v>
      </c>
      <c r="X1" t="s">
        <v>155</v>
      </c>
      <c r="Y1" t="s">
        <v>90</v>
      </c>
      <c r="Z1" t="s">
        <v>6</v>
      </c>
    </row>
    <row r="2" spans="1:29">
      <c r="A2" t="s">
        <v>112</v>
      </c>
      <c r="B2">
        <f>45000*((K2+I2)/500)</f>
        <v>5310</v>
      </c>
      <c r="C2">
        <f t="shared" ref="C2:C37" si="0">45000*(N2/500)</f>
        <v>5490</v>
      </c>
      <c r="D2">
        <v>280</v>
      </c>
      <c r="E2">
        <v>100</v>
      </c>
      <c r="F2" t="s">
        <v>95</v>
      </c>
      <c r="G2">
        <v>1</v>
      </c>
      <c r="H2">
        <v>0</v>
      </c>
      <c r="I2" s="13">
        <v>10</v>
      </c>
      <c r="J2">
        <v>0</v>
      </c>
      <c r="K2">
        <f>(N2-O2)-(I2+H2)</f>
        <v>49</v>
      </c>
      <c r="L2">
        <f>(K2/(N2-O2))*100</f>
        <v>83.050847457627114</v>
      </c>
      <c r="M2">
        <f>(I2/(N2-O2))*100</f>
        <v>16.949152542372879</v>
      </c>
      <c r="N2">
        <f t="shared" ref="N2:N37" si="1">SUM(O2:R2)</f>
        <v>61</v>
      </c>
      <c r="O2">
        <v>2</v>
      </c>
      <c r="P2">
        <v>35</v>
      </c>
      <c r="Q2">
        <v>24</v>
      </c>
      <c r="R2">
        <v>0</v>
      </c>
      <c r="S2">
        <f>(O2/N2)*100</f>
        <v>3.278688524590164</v>
      </c>
      <c r="T2">
        <f t="shared" ref="T2:T37" si="2">(P2/(P2+Q2+R2)*100)</f>
        <v>59.322033898305079</v>
      </c>
      <c r="U2">
        <f t="shared" ref="U2:U37" si="3">(Q2/(P2+Q2+R2))*100</f>
        <v>40.677966101694921</v>
      </c>
      <c r="V2">
        <f t="shared" ref="V2:V37" si="4">(R2/(P2+Q2+R2))*100</f>
        <v>0</v>
      </c>
      <c r="W2">
        <f t="shared" ref="W2:W37" si="5">G2/N2</f>
        <v>1.6393442622950821E-2</v>
      </c>
      <c r="X2">
        <f>(H2/(N2-O2))*100</f>
        <v>0</v>
      </c>
      <c r="Y2" t="s">
        <v>55</v>
      </c>
      <c r="AB2" t="s">
        <v>108</v>
      </c>
      <c r="AC2" s="3" t="s">
        <v>106</v>
      </c>
    </row>
    <row r="3" spans="1:29" s="8" customFormat="1">
      <c r="A3" t="s">
        <v>112</v>
      </c>
      <c r="B3">
        <f t="shared" ref="B3:B37" si="6">45000*((K3+I3)/500)</f>
        <v>3869.9999999999995</v>
      </c>
      <c r="C3">
        <f t="shared" si="0"/>
        <v>4230</v>
      </c>
      <c r="D3">
        <v>280</v>
      </c>
      <c r="E3">
        <v>100</v>
      </c>
      <c r="F3" s="3" t="s">
        <v>102</v>
      </c>
      <c r="G3">
        <v>1</v>
      </c>
      <c r="H3">
        <v>0</v>
      </c>
      <c r="I3" s="13">
        <v>10</v>
      </c>
      <c r="J3">
        <v>0</v>
      </c>
      <c r="K3">
        <f t="shared" ref="K3:K37" si="7">(N3-O3)-(I3+H3)</f>
        <v>33</v>
      </c>
      <c r="L3">
        <f t="shared" ref="L3:L37" si="8">(K3/(N3-O3))*100</f>
        <v>76.744186046511629</v>
      </c>
      <c r="M3">
        <f t="shared" ref="M3:M37" si="9">(I3/(N3-O3))*100</f>
        <v>23.255813953488371</v>
      </c>
      <c r="N3">
        <f t="shared" si="1"/>
        <v>47</v>
      </c>
      <c r="O3">
        <v>4</v>
      </c>
      <c r="P3">
        <v>30</v>
      </c>
      <c r="Q3">
        <v>13</v>
      </c>
      <c r="R3">
        <v>0</v>
      </c>
      <c r="S3">
        <f t="shared" ref="S3:S37" si="10">(O3/N3)*100</f>
        <v>8.5106382978723403</v>
      </c>
      <c r="T3">
        <f t="shared" si="2"/>
        <v>69.767441860465112</v>
      </c>
      <c r="U3">
        <f t="shared" si="3"/>
        <v>30.232558139534881</v>
      </c>
      <c r="V3">
        <f t="shared" si="4"/>
        <v>0</v>
      </c>
      <c r="W3">
        <f t="shared" si="5"/>
        <v>2.1276595744680851E-2</v>
      </c>
      <c r="X3">
        <f t="shared" ref="X3:X37" si="11">(H3/(N3-O3))*100</f>
        <v>0</v>
      </c>
      <c r="Y3" t="s">
        <v>55</v>
      </c>
      <c r="Z3"/>
      <c r="AC3" s="9" t="s">
        <v>107</v>
      </c>
    </row>
    <row r="4" spans="1:29">
      <c r="A4" t="s">
        <v>116</v>
      </c>
      <c r="B4">
        <f t="shared" si="6"/>
        <v>8910</v>
      </c>
      <c r="C4">
        <f t="shared" si="0"/>
        <v>9720</v>
      </c>
      <c r="D4">
        <v>280</v>
      </c>
      <c r="E4">
        <v>100</v>
      </c>
      <c r="F4" t="s">
        <v>95</v>
      </c>
      <c r="G4">
        <v>9</v>
      </c>
      <c r="H4">
        <f t="shared" ref="H4:H37" si="12">G4-O4</f>
        <v>0</v>
      </c>
      <c r="I4" s="13">
        <v>11</v>
      </c>
      <c r="J4">
        <v>0</v>
      </c>
      <c r="K4">
        <f t="shared" si="7"/>
        <v>88</v>
      </c>
      <c r="L4">
        <f t="shared" si="8"/>
        <v>88.888888888888886</v>
      </c>
      <c r="M4">
        <f t="shared" si="9"/>
        <v>11.111111111111111</v>
      </c>
      <c r="N4">
        <f t="shared" si="1"/>
        <v>108</v>
      </c>
      <c r="O4">
        <v>9</v>
      </c>
      <c r="P4">
        <v>80</v>
      </c>
      <c r="Q4">
        <v>18</v>
      </c>
      <c r="R4">
        <v>1</v>
      </c>
      <c r="S4">
        <f t="shared" si="10"/>
        <v>8.3333333333333321</v>
      </c>
      <c r="T4">
        <f t="shared" si="2"/>
        <v>80.808080808080803</v>
      </c>
      <c r="U4">
        <f t="shared" si="3"/>
        <v>18.181818181818183</v>
      </c>
      <c r="V4">
        <f t="shared" si="4"/>
        <v>1.0101010101010102</v>
      </c>
      <c r="W4">
        <f t="shared" si="5"/>
        <v>8.3333333333333329E-2</v>
      </c>
      <c r="X4">
        <f t="shared" si="11"/>
        <v>0</v>
      </c>
      <c r="Y4" t="s">
        <v>55</v>
      </c>
    </row>
    <row r="5" spans="1:29" s="8" customFormat="1">
      <c r="A5" t="s">
        <v>116</v>
      </c>
      <c r="B5">
        <f t="shared" si="6"/>
        <v>10350</v>
      </c>
      <c r="C5">
        <f t="shared" si="0"/>
        <v>12240</v>
      </c>
      <c r="D5">
        <v>280</v>
      </c>
      <c r="E5">
        <v>100</v>
      </c>
      <c r="F5" t="s">
        <v>99</v>
      </c>
      <c r="G5">
        <v>21</v>
      </c>
      <c r="H5">
        <f t="shared" si="12"/>
        <v>2</v>
      </c>
      <c r="I5" s="13">
        <v>17</v>
      </c>
      <c r="J5">
        <v>0</v>
      </c>
      <c r="K5">
        <f t="shared" si="7"/>
        <v>98</v>
      </c>
      <c r="L5">
        <f t="shared" si="8"/>
        <v>83.760683760683762</v>
      </c>
      <c r="M5">
        <f t="shared" si="9"/>
        <v>14.529914529914532</v>
      </c>
      <c r="N5">
        <f t="shared" si="1"/>
        <v>136</v>
      </c>
      <c r="O5">
        <v>19</v>
      </c>
      <c r="P5">
        <v>115</v>
      </c>
      <c r="Q5">
        <v>2</v>
      </c>
      <c r="R5">
        <v>0</v>
      </c>
      <c r="S5">
        <f t="shared" si="10"/>
        <v>13.970588235294118</v>
      </c>
      <c r="T5">
        <f t="shared" si="2"/>
        <v>98.290598290598282</v>
      </c>
      <c r="U5">
        <f t="shared" si="3"/>
        <v>1.7094017094017095</v>
      </c>
      <c r="V5">
        <f t="shared" si="4"/>
        <v>0</v>
      </c>
      <c r="W5">
        <f t="shared" si="5"/>
        <v>0.15441176470588236</v>
      </c>
      <c r="X5">
        <f t="shared" si="11"/>
        <v>1.7094017094017095</v>
      </c>
      <c r="Y5" t="s">
        <v>55</v>
      </c>
      <c r="Z5" t="s">
        <v>109</v>
      </c>
    </row>
    <row r="6" spans="1:29">
      <c r="A6" t="s">
        <v>119</v>
      </c>
      <c r="B6">
        <f t="shared" si="6"/>
        <v>5400</v>
      </c>
      <c r="C6">
        <f t="shared" si="0"/>
        <v>6389.9999999999991</v>
      </c>
      <c r="D6">
        <v>280</v>
      </c>
      <c r="E6">
        <v>100</v>
      </c>
      <c r="F6" t="s">
        <v>95</v>
      </c>
      <c r="G6">
        <v>7</v>
      </c>
      <c r="H6">
        <v>0</v>
      </c>
      <c r="I6" s="13">
        <v>8</v>
      </c>
      <c r="J6">
        <v>0</v>
      </c>
      <c r="K6">
        <f t="shared" si="7"/>
        <v>52</v>
      </c>
      <c r="L6">
        <f t="shared" si="8"/>
        <v>86.666666666666671</v>
      </c>
      <c r="M6">
        <f t="shared" si="9"/>
        <v>13.333333333333334</v>
      </c>
      <c r="N6">
        <f t="shared" si="1"/>
        <v>71</v>
      </c>
      <c r="O6">
        <v>11</v>
      </c>
      <c r="P6">
        <v>49</v>
      </c>
      <c r="Q6">
        <v>11</v>
      </c>
      <c r="R6">
        <v>0</v>
      </c>
      <c r="S6">
        <f t="shared" si="10"/>
        <v>15.492957746478872</v>
      </c>
      <c r="T6">
        <f t="shared" si="2"/>
        <v>81.666666666666671</v>
      </c>
      <c r="U6">
        <f t="shared" si="3"/>
        <v>18.333333333333332</v>
      </c>
      <c r="V6">
        <f t="shared" si="4"/>
        <v>0</v>
      </c>
      <c r="W6">
        <f t="shared" si="5"/>
        <v>9.8591549295774641E-2</v>
      </c>
      <c r="X6">
        <f t="shared" si="11"/>
        <v>0</v>
      </c>
    </row>
    <row r="7" spans="1:29">
      <c r="A7" t="s">
        <v>119</v>
      </c>
      <c r="B7">
        <f t="shared" si="6"/>
        <v>4770</v>
      </c>
      <c r="C7">
        <f t="shared" si="0"/>
        <v>5760</v>
      </c>
      <c r="D7">
        <v>280</v>
      </c>
      <c r="E7">
        <v>100</v>
      </c>
      <c r="F7" t="s">
        <v>99</v>
      </c>
      <c r="G7">
        <v>11</v>
      </c>
      <c r="H7">
        <f t="shared" si="12"/>
        <v>7</v>
      </c>
      <c r="I7" s="13">
        <v>7</v>
      </c>
      <c r="J7">
        <v>0</v>
      </c>
      <c r="K7">
        <f t="shared" si="7"/>
        <v>46</v>
      </c>
      <c r="L7">
        <f t="shared" si="8"/>
        <v>76.666666666666671</v>
      </c>
      <c r="M7">
        <f t="shared" si="9"/>
        <v>11.666666666666666</v>
      </c>
      <c r="N7">
        <f t="shared" si="1"/>
        <v>64</v>
      </c>
      <c r="O7">
        <v>4</v>
      </c>
      <c r="P7">
        <v>46</v>
      </c>
      <c r="Q7">
        <v>14</v>
      </c>
      <c r="R7">
        <v>0</v>
      </c>
      <c r="S7">
        <f t="shared" si="10"/>
        <v>6.25</v>
      </c>
      <c r="T7">
        <f t="shared" si="2"/>
        <v>76.666666666666671</v>
      </c>
      <c r="U7">
        <f t="shared" si="3"/>
        <v>23.333333333333332</v>
      </c>
      <c r="V7">
        <f t="shared" si="4"/>
        <v>0</v>
      </c>
      <c r="W7">
        <f t="shared" si="5"/>
        <v>0.171875</v>
      </c>
      <c r="X7">
        <f t="shared" si="11"/>
        <v>11.666666666666666</v>
      </c>
    </row>
    <row r="8" spans="1:29">
      <c r="A8" s="8" t="s">
        <v>46</v>
      </c>
      <c r="B8">
        <f t="shared" si="6"/>
        <v>3690</v>
      </c>
      <c r="C8">
        <f t="shared" si="0"/>
        <v>4140</v>
      </c>
      <c r="D8" s="8">
        <v>280</v>
      </c>
      <c r="E8" s="8">
        <v>100</v>
      </c>
      <c r="F8" s="8" t="s">
        <v>99</v>
      </c>
      <c r="G8" s="8">
        <v>5</v>
      </c>
      <c r="H8">
        <f t="shared" si="12"/>
        <v>0</v>
      </c>
      <c r="I8" s="13">
        <v>5</v>
      </c>
      <c r="J8" s="8">
        <v>0</v>
      </c>
      <c r="K8">
        <f t="shared" si="7"/>
        <v>36</v>
      </c>
      <c r="L8">
        <f t="shared" si="8"/>
        <v>87.804878048780495</v>
      </c>
      <c r="M8">
        <f t="shared" si="9"/>
        <v>12.195121951219512</v>
      </c>
      <c r="N8" s="8">
        <f t="shared" si="1"/>
        <v>46</v>
      </c>
      <c r="O8" s="8">
        <v>5</v>
      </c>
      <c r="P8" s="8">
        <v>32</v>
      </c>
      <c r="Q8" s="8">
        <v>9</v>
      </c>
      <c r="R8" s="8">
        <v>0</v>
      </c>
      <c r="S8">
        <f t="shared" si="10"/>
        <v>10.869565217391305</v>
      </c>
      <c r="T8">
        <f t="shared" si="2"/>
        <v>78.048780487804876</v>
      </c>
      <c r="U8">
        <f t="shared" si="3"/>
        <v>21.951219512195124</v>
      </c>
      <c r="V8">
        <f t="shared" si="4"/>
        <v>0</v>
      </c>
      <c r="W8" s="8">
        <f t="shared" si="5"/>
        <v>0.10869565217391304</v>
      </c>
      <c r="X8">
        <f t="shared" si="11"/>
        <v>0</v>
      </c>
      <c r="Y8" s="8"/>
      <c r="Z8" s="8" t="s">
        <v>109</v>
      </c>
    </row>
    <row r="9" spans="1:29">
      <c r="A9" s="8" t="s">
        <v>46</v>
      </c>
      <c r="B9">
        <f t="shared" si="6"/>
        <v>3420</v>
      </c>
      <c r="C9">
        <f t="shared" si="0"/>
        <v>3869.9999999999995</v>
      </c>
      <c r="D9" s="8">
        <v>280</v>
      </c>
      <c r="E9" s="8">
        <v>100</v>
      </c>
      <c r="F9" s="9" t="s">
        <v>103</v>
      </c>
      <c r="G9" s="8">
        <v>5</v>
      </c>
      <c r="H9">
        <f t="shared" si="12"/>
        <v>3</v>
      </c>
      <c r="I9" s="13">
        <v>3</v>
      </c>
      <c r="J9" s="8">
        <v>0</v>
      </c>
      <c r="K9">
        <f t="shared" si="7"/>
        <v>35</v>
      </c>
      <c r="L9">
        <f t="shared" si="8"/>
        <v>85.365853658536579</v>
      </c>
      <c r="M9">
        <f t="shared" si="9"/>
        <v>7.3170731707317067</v>
      </c>
      <c r="N9" s="8">
        <f t="shared" si="1"/>
        <v>43</v>
      </c>
      <c r="O9" s="8">
        <v>2</v>
      </c>
      <c r="P9" s="8">
        <v>33</v>
      </c>
      <c r="Q9" s="8">
        <v>8</v>
      </c>
      <c r="R9" s="8">
        <v>0</v>
      </c>
      <c r="S9">
        <f t="shared" si="10"/>
        <v>4.6511627906976747</v>
      </c>
      <c r="T9">
        <f t="shared" si="2"/>
        <v>80.487804878048792</v>
      </c>
      <c r="U9">
        <f t="shared" si="3"/>
        <v>19.512195121951219</v>
      </c>
      <c r="V9">
        <f t="shared" si="4"/>
        <v>0</v>
      </c>
      <c r="W9" s="8">
        <f t="shared" si="5"/>
        <v>0.11627906976744186</v>
      </c>
      <c r="X9">
        <f t="shared" si="11"/>
        <v>7.3170731707317067</v>
      </c>
      <c r="Y9" s="8"/>
      <c r="Z9" s="8"/>
    </row>
    <row r="10" spans="1:29">
      <c r="A10" t="s">
        <v>50</v>
      </c>
      <c r="B10">
        <f t="shared" si="6"/>
        <v>1619.9999999999998</v>
      </c>
      <c r="C10">
        <f t="shared" si="0"/>
        <v>2340</v>
      </c>
      <c r="D10">
        <v>280</v>
      </c>
      <c r="E10">
        <v>100</v>
      </c>
      <c r="F10" t="s">
        <v>96</v>
      </c>
      <c r="G10">
        <v>8</v>
      </c>
      <c r="H10">
        <f t="shared" si="12"/>
        <v>3</v>
      </c>
      <c r="I10" s="13">
        <v>4</v>
      </c>
      <c r="J10">
        <v>0</v>
      </c>
      <c r="K10">
        <f t="shared" si="7"/>
        <v>14</v>
      </c>
      <c r="L10">
        <f t="shared" si="8"/>
        <v>66.666666666666657</v>
      </c>
      <c r="M10">
        <f t="shared" si="9"/>
        <v>19.047619047619047</v>
      </c>
      <c r="N10">
        <f t="shared" si="1"/>
        <v>26</v>
      </c>
      <c r="O10">
        <v>5</v>
      </c>
      <c r="P10">
        <v>19</v>
      </c>
      <c r="Q10">
        <v>2</v>
      </c>
      <c r="R10">
        <v>0</v>
      </c>
      <c r="S10">
        <f t="shared" si="10"/>
        <v>19.230769230769234</v>
      </c>
      <c r="T10">
        <f t="shared" si="2"/>
        <v>90.476190476190482</v>
      </c>
      <c r="U10">
        <f t="shared" si="3"/>
        <v>9.5238095238095237</v>
      </c>
      <c r="V10">
        <f t="shared" si="4"/>
        <v>0</v>
      </c>
      <c r="W10">
        <f t="shared" si="5"/>
        <v>0.30769230769230771</v>
      </c>
      <c r="X10">
        <f t="shared" si="11"/>
        <v>14.285714285714285</v>
      </c>
    </row>
    <row r="11" spans="1:29" s="8" customFormat="1">
      <c r="A11" t="s">
        <v>50</v>
      </c>
      <c r="B11">
        <f t="shared" si="6"/>
        <v>1440</v>
      </c>
      <c r="C11">
        <f t="shared" si="0"/>
        <v>2430</v>
      </c>
      <c r="D11">
        <v>280</v>
      </c>
      <c r="E11">
        <v>100</v>
      </c>
      <c r="F11" s="3" t="s">
        <v>103</v>
      </c>
      <c r="G11">
        <v>7</v>
      </c>
      <c r="H11">
        <v>0</v>
      </c>
      <c r="I11" s="13">
        <v>1</v>
      </c>
      <c r="J11">
        <v>0</v>
      </c>
      <c r="K11">
        <f t="shared" si="7"/>
        <v>15</v>
      </c>
      <c r="L11">
        <f t="shared" si="8"/>
        <v>93.75</v>
      </c>
      <c r="M11">
        <f t="shared" si="9"/>
        <v>6.25</v>
      </c>
      <c r="N11">
        <f t="shared" si="1"/>
        <v>27</v>
      </c>
      <c r="O11">
        <v>11</v>
      </c>
      <c r="P11">
        <v>12</v>
      </c>
      <c r="Q11">
        <v>4</v>
      </c>
      <c r="R11">
        <v>0</v>
      </c>
      <c r="S11">
        <f t="shared" si="10"/>
        <v>40.74074074074074</v>
      </c>
      <c r="T11">
        <f t="shared" si="2"/>
        <v>75</v>
      </c>
      <c r="U11">
        <f t="shared" si="3"/>
        <v>25</v>
      </c>
      <c r="V11">
        <f t="shared" si="4"/>
        <v>0</v>
      </c>
      <c r="W11">
        <f t="shared" si="5"/>
        <v>0.25925925925925924</v>
      </c>
      <c r="X11">
        <f t="shared" si="11"/>
        <v>0</v>
      </c>
      <c r="Y11"/>
      <c r="Z11"/>
    </row>
    <row r="12" spans="1:29">
      <c r="A12" s="8" t="s">
        <v>51</v>
      </c>
      <c r="B12">
        <f t="shared" si="6"/>
        <v>1530</v>
      </c>
      <c r="C12">
        <f t="shared" si="0"/>
        <v>2880</v>
      </c>
      <c r="D12" s="8">
        <v>280</v>
      </c>
      <c r="E12" s="8">
        <v>100</v>
      </c>
      <c r="F12" s="8" t="s">
        <v>96</v>
      </c>
      <c r="G12" s="8">
        <v>15</v>
      </c>
      <c r="H12">
        <f t="shared" si="12"/>
        <v>5</v>
      </c>
      <c r="I12" s="13">
        <v>1</v>
      </c>
      <c r="J12" s="8">
        <v>0</v>
      </c>
      <c r="K12">
        <f t="shared" si="7"/>
        <v>16</v>
      </c>
      <c r="L12">
        <f t="shared" si="8"/>
        <v>72.727272727272734</v>
      </c>
      <c r="M12">
        <f t="shared" si="9"/>
        <v>4.5454545454545459</v>
      </c>
      <c r="N12" s="8">
        <f t="shared" si="1"/>
        <v>32</v>
      </c>
      <c r="O12" s="8">
        <v>10</v>
      </c>
      <c r="P12" s="8">
        <v>18</v>
      </c>
      <c r="Q12" s="8">
        <v>4</v>
      </c>
      <c r="R12" s="8">
        <v>0</v>
      </c>
      <c r="S12">
        <f t="shared" si="10"/>
        <v>31.25</v>
      </c>
      <c r="T12">
        <f t="shared" si="2"/>
        <v>81.818181818181827</v>
      </c>
      <c r="U12">
        <f t="shared" si="3"/>
        <v>18.181818181818183</v>
      </c>
      <c r="V12">
        <f t="shared" si="4"/>
        <v>0</v>
      </c>
      <c r="W12" s="8">
        <f t="shared" si="5"/>
        <v>0.46875</v>
      </c>
      <c r="X12">
        <f t="shared" si="11"/>
        <v>22.727272727272727</v>
      </c>
      <c r="Y12" s="8"/>
      <c r="Z12" s="8" t="s">
        <v>109</v>
      </c>
    </row>
    <row r="13" spans="1:29" s="8" customFormat="1">
      <c r="A13" s="8" t="s">
        <v>51</v>
      </c>
      <c r="B13">
        <f t="shared" si="6"/>
        <v>3239.9999999999995</v>
      </c>
      <c r="C13">
        <f t="shared" si="0"/>
        <v>3780.0000000000005</v>
      </c>
      <c r="D13" s="8">
        <v>280</v>
      </c>
      <c r="E13" s="8">
        <v>100</v>
      </c>
      <c r="F13" s="9" t="s">
        <v>103</v>
      </c>
      <c r="G13" s="8">
        <v>4</v>
      </c>
      <c r="H13">
        <v>0</v>
      </c>
      <c r="I13" s="13">
        <v>1</v>
      </c>
      <c r="J13" s="8">
        <v>0</v>
      </c>
      <c r="K13">
        <f t="shared" si="7"/>
        <v>35</v>
      </c>
      <c r="L13">
        <f t="shared" si="8"/>
        <v>97.222222222222214</v>
      </c>
      <c r="M13">
        <f t="shared" si="9"/>
        <v>2.7777777777777777</v>
      </c>
      <c r="N13" s="8">
        <f t="shared" si="1"/>
        <v>42</v>
      </c>
      <c r="O13" s="8">
        <v>6</v>
      </c>
      <c r="P13" s="8">
        <v>33</v>
      </c>
      <c r="Q13" s="8">
        <v>3</v>
      </c>
      <c r="R13" s="8">
        <v>0</v>
      </c>
      <c r="S13">
        <f t="shared" si="10"/>
        <v>14.285714285714285</v>
      </c>
      <c r="T13">
        <f t="shared" si="2"/>
        <v>91.666666666666657</v>
      </c>
      <c r="U13">
        <f t="shared" si="3"/>
        <v>8.3333333333333321</v>
      </c>
      <c r="V13">
        <f t="shared" si="4"/>
        <v>0</v>
      </c>
      <c r="W13" s="8">
        <f t="shared" si="5"/>
        <v>9.5238095238095233E-2</v>
      </c>
      <c r="X13">
        <f t="shared" si="11"/>
        <v>0</v>
      </c>
    </row>
    <row r="14" spans="1:29">
      <c r="A14" t="s">
        <v>113</v>
      </c>
      <c r="B14">
        <f t="shared" si="6"/>
        <v>4320</v>
      </c>
      <c r="C14">
        <f t="shared" si="0"/>
        <v>4320</v>
      </c>
      <c r="D14">
        <v>400</v>
      </c>
      <c r="E14">
        <v>100</v>
      </c>
      <c r="F14" t="s">
        <v>96</v>
      </c>
      <c r="G14">
        <v>0</v>
      </c>
      <c r="H14">
        <f t="shared" si="12"/>
        <v>0</v>
      </c>
      <c r="I14" s="13">
        <v>0</v>
      </c>
      <c r="J14">
        <v>1</v>
      </c>
      <c r="K14">
        <f t="shared" si="7"/>
        <v>48</v>
      </c>
      <c r="L14">
        <f t="shared" si="8"/>
        <v>100</v>
      </c>
      <c r="M14">
        <f t="shared" si="9"/>
        <v>0</v>
      </c>
      <c r="N14">
        <f t="shared" si="1"/>
        <v>48</v>
      </c>
      <c r="O14">
        <v>0</v>
      </c>
      <c r="P14">
        <v>21</v>
      </c>
      <c r="Q14">
        <v>21</v>
      </c>
      <c r="R14">
        <v>6</v>
      </c>
      <c r="S14">
        <f t="shared" si="10"/>
        <v>0</v>
      </c>
      <c r="T14">
        <f t="shared" si="2"/>
        <v>43.75</v>
      </c>
      <c r="U14">
        <f t="shared" si="3"/>
        <v>43.75</v>
      </c>
      <c r="V14">
        <f t="shared" si="4"/>
        <v>12.5</v>
      </c>
      <c r="W14">
        <f t="shared" si="5"/>
        <v>0</v>
      </c>
      <c r="X14">
        <f t="shared" si="11"/>
        <v>0</v>
      </c>
      <c r="Y14" t="s">
        <v>55</v>
      </c>
    </row>
    <row r="15" spans="1:29">
      <c r="A15" t="s">
        <v>113</v>
      </c>
      <c r="B15">
        <f t="shared" si="6"/>
        <v>2430</v>
      </c>
      <c r="C15">
        <f t="shared" si="0"/>
        <v>2700</v>
      </c>
      <c r="D15">
        <v>400</v>
      </c>
      <c r="E15">
        <v>100</v>
      </c>
      <c r="F15" t="s">
        <v>100</v>
      </c>
      <c r="G15">
        <v>2</v>
      </c>
      <c r="H15">
        <v>0</v>
      </c>
      <c r="I15" s="13">
        <v>0</v>
      </c>
      <c r="J15">
        <v>0</v>
      </c>
      <c r="K15">
        <f t="shared" si="7"/>
        <v>27</v>
      </c>
      <c r="L15">
        <f t="shared" si="8"/>
        <v>100</v>
      </c>
      <c r="M15">
        <f t="shared" si="9"/>
        <v>0</v>
      </c>
      <c r="N15">
        <f t="shared" si="1"/>
        <v>30</v>
      </c>
      <c r="O15">
        <v>3</v>
      </c>
      <c r="P15">
        <v>18</v>
      </c>
      <c r="Q15">
        <v>9</v>
      </c>
      <c r="R15">
        <v>0</v>
      </c>
      <c r="S15">
        <f t="shared" si="10"/>
        <v>10</v>
      </c>
      <c r="T15">
        <f t="shared" si="2"/>
        <v>66.666666666666657</v>
      </c>
      <c r="U15">
        <f t="shared" si="3"/>
        <v>33.333333333333329</v>
      </c>
      <c r="V15">
        <f t="shared" si="4"/>
        <v>0</v>
      </c>
      <c r="W15">
        <f t="shared" si="5"/>
        <v>6.6666666666666666E-2</v>
      </c>
      <c r="X15">
        <f t="shared" si="11"/>
        <v>0</v>
      </c>
      <c r="Y15" t="s">
        <v>55</v>
      </c>
    </row>
    <row r="16" spans="1:29">
      <c r="A16" t="s">
        <v>117</v>
      </c>
      <c r="B16">
        <f t="shared" si="6"/>
        <v>3420</v>
      </c>
      <c r="C16">
        <f t="shared" si="0"/>
        <v>3510</v>
      </c>
      <c r="D16">
        <v>400</v>
      </c>
      <c r="E16">
        <v>100</v>
      </c>
      <c r="F16" t="s">
        <v>100</v>
      </c>
      <c r="G16">
        <v>0</v>
      </c>
      <c r="H16">
        <v>0</v>
      </c>
      <c r="I16" s="13">
        <v>2</v>
      </c>
      <c r="J16">
        <v>0</v>
      </c>
      <c r="K16">
        <f t="shared" si="7"/>
        <v>36</v>
      </c>
      <c r="L16">
        <f t="shared" si="8"/>
        <v>94.73684210526315</v>
      </c>
      <c r="M16">
        <f t="shared" si="9"/>
        <v>5.2631578947368416</v>
      </c>
      <c r="N16">
        <f t="shared" si="1"/>
        <v>39</v>
      </c>
      <c r="O16">
        <v>1</v>
      </c>
      <c r="P16">
        <v>26</v>
      </c>
      <c r="Q16">
        <v>12</v>
      </c>
      <c r="R16">
        <v>0</v>
      </c>
      <c r="S16">
        <f t="shared" si="10"/>
        <v>2.5641025641025639</v>
      </c>
      <c r="T16">
        <f t="shared" si="2"/>
        <v>68.421052631578945</v>
      </c>
      <c r="U16">
        <f t="shared" si="3"/>
        <v>31.578947368421051</v>
      </c>
      <c r="V16">
        <f t="shared" si="4"/>
        <v>0</v>
      </c>
      <c r="W16">
        <f t="shared" si="5"/>
        <v>0</v>
      </c>
      <c r="X16">
        <f t="shared" si="11"/>
        <v>0</v>
      </c>
      <c r="Y16" t="s">
        <v>55</v>
      </c>
    </row>
    <row r="17" spans="1:26">
      <c r="A17" t="s">
        <v>117</v>
      </c>
      <c r="B17">
        <f t="shared" si="6"/>
        <v>2700</v>
      </c>
      <c r="C17">
        <f t="shared" si="0"/>
        <v>2790</v>
      </c>
      <c r="D17">
        <v>400</v>
      </c>
      <c r="E17">
        <v>100</v>
      </c>
      <c r="F17" s="3" t="s">
        <v>104</v>
      </c>
      <c r="G17">
        <v>1</v>
      </c>
      <c r="H17">
        <f t="shared" si="12"/>
        <v>0</v>
      </c>
      <c r="I17" s="13">
        <v>3</v>
      </c>
      <c r="J17">
        <v>0</v>
      </c>
      <c r="K17">
        <f t="shared" si="7"/>
        <v>27</v>
      </c>
      <c r="L17">
        <f t="shared" si="8"/>
        <v>90</v>
      </c>
      <c r="M17">
        <f t="shared" si="9"/>
        <v>10</v>
      </c>
      <c r="N17">
        <f t="shared" si="1"/>
        <v>31</v>
      </c>
      <c r="O17">
        <v>1</v>
      </c>
      <c r="P17">
        <v>26</v>
      </c>
      <c r="Q17">
        <v>4</v>
      </c>
      <c r="R17">
        <v>0</v>
      </c>
      <c r="S17">
        <f t="shared" si="10"/>
        <v>3.225806451612903</v>
      </c>
      <c r="T17">
        <f t="shared" si="2"/>
        <v>86.666666666666671</v>
      </c>
      <c r="U17">
        <f t="shared" si="3"/>
        <v>13.333333333333334</v>
      </c>
      <c r="V17">
        <f t="shared" si="4"/>
        <v>0</v>
      </c>
      <c r="W17">
        <f t="shared" si="5"/>
        <v>3.2258064516129031E-2</v>
      </c>
      <c r="X17">
        <f t="shared" si="11"/>
        <v>0</v>
      </c>
      <c r="Y17" t="s">
        <v>55</v>
      </c>
    </row>
    <row r="18" spans="1:26">
      <c r="A18" t="s">
        <v>121</v>
      </c>
      <c r="B18">
        <f t="shared" si="6"/>
        <v>1530</v>
      </c>
      <c r="C18">
        <f t="shared" si="0"/>
        <v>1710</v>
      </c>
      <c r="D18">
        <v>400</v>
      </c>
      <c r="E18">
        <v>100</v>
      </c>
      <c r="F18" t="s">
        <v>100</v>
      </c>
      <c r="G18">
        <v>2</v>
      </c>
      <c r="H18">
        <f t="shared" si="12"/>
        <v>0</v>
      </c>
      <c r="I18" s="13">
        <v>0</v>
      </c>
      <c r="J18">
        <v>0</v>
      </c>
      <c r="K18">
        <f t="shared" si="7"/>
        <v>17</v>
      </c>
      <c r="L18">
        <f t="shared" si="8"/>
        <v>100</v>
      </c>
      <c r="M18">
        <f t="shared" si="9"/>
        <v>0</v>
      </c>
      <c r="N18">
        <f t="shared" si="1"/>
        <v>19</v>
      </c>
      <c r="O18">
        <v>2</v>
      </c>
      <c r="P18">
        <v>15</v>
      </c>
      <c r="Q18">
        <v>2</v>
      </c>
      <c r="R18">
        <v>0</v>
      </c>
      <c r="S18">
        <f t="shared" si="10"/>
        <v>10.526315789473683</v>
      </c>
      <c r="T18">
        <f t="shared" si="2"/>
        <v>88.235294117647058</v>
      </c>
      <c r="U18">
        <f t="shared" si="3"/>
        <v>11.76470588235294</v>
      </c>
      <c r="V18">
        <f t="shared" si="4"/>
        <v>0</v>
      </c>
      <c r="W18">
        <f t="shared" si="5"/>
        <v>0.10526315789473684</v>
      </c>
      <c r="X18">
        <f t="shared" si="11"/>
        <v>0</v>
      </c>
    </row>
    <row r="19" spans="1:26">
      <c r="A19" t="s">
        <v>121</v>
      </c>
      <c r="B19">
        <f t="shared" si="6"/>
        <v>1710</v>
      </c>
      <c r="C19">
        <f t="shared" si="0"/>
        <v>1890.0000000000002</v>
      </c>
      <c r="D19">
        <v>400</v>
      </c>
      <c r="E19">
        <v>100</v>
      </c>
      <c r="F19" s="3" t="s">
        <v>104</v>
      </c>
      <c r="G19">
        <v>2</v>
      </c>
      <c r="H19">
        <f t="shared" si="12"/>
        <v>0</v>
      </c>
      <c r="I19" s="13">
        <v>4</v>
      </c>
      <c r="J19">
        <v>0</v>
      </c>
      <c r="K19">
        <f t="shared" si="7"/>
        <v>15</v>
      </c>
      <c r="L19">
        <f t="shared" si="8"/>
        <v>78.94736842105263</v>
      </c>
      <c r="M19">
        <f t="shared" si="9"/>
        <v>21.052631578947366</v>
      </c>
      <c r="N19">
        <f t="shared" si="1"/>
        <v>21</v>
      </c>
      <c r="O19">
        <v>2</v>
      </c>
      <c r="P19">
        <v>18</v>
      </c>
      <c r="Q19">
        <v>1</v>
      </c>
      <c r="R19">
        <v>0</v>
      </c>
      <c r="S19">
        <f t="shared" si="10"/>
        <v>9.5238095238095237</v>
      </c>
      <c r="T19">
        <f t="shared" si="2"/>
        <v>94.73684210526315</v>
      </c>
      <c r="U19">
        <f t="shared" si="3"/>
        <v>5.2631578947368416</v>
      </c>
      <c r="V19">
        <f t="shared" si="4"/>
        <v>0</v>
      </c>
      <c r="W19">
        <f t="shared" si="5"/>
        <v>9.5238095238095233E-2</v>
      </c>
      <c r="X19">
        <f t="shared" si="11"/>
        <v>0</v>
      </c>
    </row>
    <row r="20" spans="1:26" s="8" customFormat="1">
      <c r="A20" t="s">
        <v>47</v>
      </c>
      <c r="B20">
        <f t="shared" si="6"/>
        <v>2430</v>
      </c>
      <c r="C20">
        <f t="shared" si="0"/>
        <v>2610</v>
      </c>
      <c r="D20">
        <v>400</v>
      </c>
      <c r="E20">
        <v>100</v>
      </c>
      <c r="F20" t="s">
        <v>93</v>
      </c>
      <c r="G20">
        <v>1</v>
      </c>
      <c r="H20">
        <v>0</v>
      </c>
      <c r="I20" s="13">
        <v>2</v>
      </c>
      <c r="J20">
        <v>0</v>
      </c>
      <c r="K20">
        <f t="shared" si="7"/>
        <v>25</v>
      </c>
      <c r="L20">
        <f t="shared" si="8"/>
        <v>92.592592592592595</v>
      </c>
      <c r="M20">
        <f t="shared" si="9"/>
        <v>7.4074074074074066</v>
      </c>
      <c r="N20">
        <f t="shared" si="1"/>
        <v>29</v>
      </c>
      <c r="O20">
        <v>2</v>
      </c>
      <c r="P20">
        <v>25</v>
      </c>
      <c r="Q20">
        <v>1</v>
      </c>
      <c r="R20">
        <v>1</v>
      </c>
      <c r="S20">
        <f t="shared" si="10"/>
        <v>6.8965517241379306</v>
      </c>
      <c r="T20">
        <f t="shared" si="2"/>
        <v>92.592592592592595</v>
      </c>
      <c r="U20">
        <f t="shared" si="3"/>
        <v>3.7037037037037033</v>
      </c>
      <c r="V20">
        <f t="shared" si="4"/>
        <v>3.7037037037037033</v>
      </c>
      <c r="W20">
        <f t="shared" si="5"/>
        <v>3.4482758620689655E-2</v>
      </c>
      <c r="X20">
        <f t="shared" si="11"/>
        <v>0</v>
      </c>
      <c r="Y20"/>
      <c r="Z20"/>
    </row>
    <row r="21" spans="1:26" s="8" customFormat="1">
      <c r="A21" t="s">
        <v>47</v>
      </c>
      <c r="B21">
        <f t="shared" si="6"/>
        <v>1979.9999999999998</v>
      </c>
      <c r="C21">
        <f t="shared" si="0"/>
        <v>2070</v>
      </c>
      <c r="D21">
        <v>400</v>
      </c>
      <c r="E21">
        <v>100</v>
      </c>
      <c r="F21" t="s">
        <v>97</v>
      </c>
      <c r="G21">
        <v>1</v>
      </c>
      <c r="H21">
        <f t="shared" si="12"/>
        <v>0</v>
      </c>
      <c r="I21" s="13">
        <v>2</v>
      </c>
      <c r="J21">
        <v>0</v>
      </c>
      <c r="K21">
        <f t="shared" si="7"/>
        <v>20</v>
      </c>
      <c r="L21">
        <f t="shared" si="8"/>
        <v>90.909090909090907</v>
      </c>
      <c r="M21">
        <f t="shared" si="9"/>
        <v>9.0909090909090917</v>
      </c>
      <c r="N21">
        <f t="shared" si="1"/>
        <v>23</v>
      </c>
      <c r="O21">
        <v>1</v>
      </c>
      <c r="P21">
        <v>22</v>
      </c>
      <c r="Q21">
        <v>0</v>
      </c>
      <c r="R21">
        <v>0</v>
      </c>
      <c r="S21">
        <f t="shared" si="10"/>
        <v>4.3478260869565215</v>
      </c>
      <c r="T21">
        <f t="shared" si="2"/>
        <v>100</v>
      </c>
      <c r="U21">
        <f t="shared" si="3"/>
        <v>0</v>
      </c>
      <c r="V21">
        <f t="shared" si="4"/>
        <v>0</v>
      </c>
      <c r="W21">
        <f t="shared" si="5"/>
        <v>4.3478260869565216E-2</v>
      </c>
      <c r="X21">
        <f t="shared" si="11"/>
        <v>0</v>
      </c>
      <c r="Y21"/>
      <c r="Z21"/>
    </row>
    <row r="22" spans="1:26">
      <c r="A22" s="8" t="s">
        <v>52</v>
      </c>
      <c r="B22">
        <f t="shared" si="6"/>
        <v>720</v>
      </c>
      <c r="C22">
        <f t="shared" si="0"/>
        <v>900</v>
      </c>
      <c r="D22" s="8">
        <v>400</v>
      </c>
      <c r="E22" s="8">
        <v>100</v>
      </c>
      <c r="F22" s="8" t="s">
        <v>93</v>
      </c>
      <c r="G22" s="8">
        <v>2</v>
      </c>
      <c r="H22">
        <f t="shared" si="12"/>
        <v>2</v>
      </c>
      <c r="I22" s="13">
        <v>0</v>
      </c>
      <c r="J22" s="8">
        <v>0</v>
      </c>
      <c r="K22">
        <f t="shared" si="7"/>
        <v>8</v>
      </c>
      <c r="L22">
        <f t="shared" si="8"/>
        <v>80</v>
      </c>
      <c r="M22">
        <f t="shared" si="9"/>
        <v>0</v>
      </c>
      <c r="N22" s="8">
        <f t="shared" si="1"/>
        <v>10</v>
      </c>
      <c r="O22" s="8">
        <v>0</v>
      </c>
      <c r="P22" s="8">
        <v>8</v>
      </c>
      <c r="Q22" s="8">
        <v>2</v>
      </c>
      <c r="R22" s="8">
        <v>0</v>
      </c>
      <c r="S22">
        <f t="shared" si="10"/>
        <v>0</v>
      </c>
      <c r="T22">
        <f t="shared" si="2"/>
        <v>80</v>
      </c>
      <c r="U22">
        <f t="shared" si="3"/>
        <v>20</v>
      </c>
      <c r="V22">
        <f t="shared" si="4"/>
        <v>0</v>
      </c>
      <c r="W22" s="8">
        <f t="shared" si="5"/>
        <v>0.2</v>
      </c>
      <c r="X22">
        <f t="shared" si="11"/>
        <v>20</v>
      </c>
      <c r="Y22" s="8"/>
      <c r="Z22" s="8"/>
    </row>
    <row r="23" spans="1:26">
      <c r="A23" s="8" t="s">
        <v>52</v>
      </c>
      <c r="B23">
        <f t="shared" si="6"/>
        <v>720</v>
      </c>
      <c r="C23">
        <f t="shared" si="0"/>
        <v>900</v>
      </c>
      <c r="D23" s="8">
        <v>400</v>
      </c>
      <c r="E23" s="8">
        <v>100</v>
      </c>
      <c r="F23" s="8" t="s">
        <v>97</v>
      </c>
      <c r="G23" s="8">
        <v>2</v>
      </c>
      <c r="H23">
        <f t="shared" si="12"/>
        <v>1</v>
      </c>
      <c r="I23" s="13">
        <v>1</v>
      </c>
      <c r="J23" s="8">
        <v>0</v>
      </c>
      <c r="K23">
        <f t="shared" si="7"/>
        <v>7</v>
      </c>
      <c r="L23">
        <f t="shared" si="8"/>
        <v>77.777777777777786</v>
      </c>
      <c r="M23">
        <f t="shared" si="9"/>
        <v>11.111111111111111</v>
      </c>
      <c r="N23" s="8">
        <f t="shared" si="1"/>
        <v>10</v>
      </c>
      <c r="O23" s="8">
        <v>1</v>
      </c>
      <c r="P23" s="8">
        <v>4</v>
      </c>
      <c r="Q23" s="8">
        <v>5</v>
      </c>
      <c r="R23" s="8">
        <v>0</v>
      </c>
      <c r="S23">
        <f t="shared" si="10"/>
        <v>10</v>
      </c>
      <c r="T23">
        <f t="shared" si="2"/>
        <v>44.444444444444443</v>
      </c>
      <c r="U23">
        <f t="shared" si="3"/>
        <v>55.555555555555557</v>
      </c>
      <c r="V23">
        <f t="shared" si="4"/>
        <v>0</v>
      </c>
      <c r="W23" s="8">
        <f t="shared" si="5"/>
        <v>0.2</v>
      </c>
      <c r="X23">
        <f t="shared" si="11"/>
        <v>11.111111111111111</v>
      </c>
      <c r="Y23" s="8"/>
      <c r="Z23" s="8"/>
    </row>
    <row r="24" spans="1:26">
      <c r="A24" t="s">
        <v>53</v>
      </c>
      <c r="B24">
        <f t="shared" si="6"/>
        <v>1080</v>
      </c>
      <c r="C24">
        <f t="shared" si="0"/>
        <v>2520</v>
      </c>
      <c r="D24">
        <v>400</v>
      </c>
      <c r="E24">
        <v>100</v>
      </c>
      <c r="F24" s="3" t="s">
        <v>93</v>
      </c>
      <c r="G24">
        <v>16</v>
      </c>
      <c r="H24">
        <f t="shared" si="12"/>
        <v>12</v>
      </c>
      <c r="I24" s="13">
        <v>0</v>
      </c>
      <c r="J24">
        <v>0</v>
      </c>
      <c r="K24">
        <f t="shared" si="7"/>
        <v>12</v>
      </c>
      <c r="L24">
        <f t="shared" si="8"/>
        <v>50</v>
      </c>
      <c r="M24">
        <f t="shared" si="9"/>
        <v>0</v>
      </c>
      <c r="N24">
        <f t="shared" si="1"/>
        <v>28</v>
      </c>
      <c r="O24">
        <v>4</v>
      </c>
      <c r="P24">
        <v>14</v>
      </c>
      <c r="Q24">
        <v>8</v>
      </c>
      <c r="R24">
        <v>2</v>
      </c>
      <c r="S24">
        <f t="shared" si="10"/>
        <v>14.285714285714285</v>
      </c>
      <c r="T24">
        <f t="shared" si="2"/>
        <v>58.333333333333336</v>
      </c>
      <c r="U24">
        <f t="shared" si="3"/>
        <v>33.333333333333329</v>
      </c>
      <c r="V24">
        <f t="shared" si="4"/>
        <v>8.3333333333333321</v>
      </c>
      <c r="W24">
        <f t="shared" si="5"/>
        <v>0.5714285714285714</v>
      </c>
      <c r="X24">
        <f t="shared" si="11"/>
        <v>50</v>
      </c>
      <c r="Z24" t="s">
        <v>109</v>
      </c>
    </row>
    <row r="25" spans="1:26">
      <c r="A25" t="s">
        <v>53</v>
      </c>
      <c r="B25">
        <f t="shared" si="6"/>
        <v>809.99999999999989</v>
      </c>
      <c r="C25">
        <f t="shared" si="0"/>
        <v>1979.9999999999998</v>
      </c>
      <c r="D25">
        <v>400</v>
      </c>
      <c r="E25">
        <v>100</v>
      </c>
      <c r="F25" s="3" t="s">
        <v>97</v>
      </c>
      <c r="G25">
        <v>13</v>
      </c>
      <c r="H25">
        <f t="shared" si="12"/>
        <v>9</v>
      </c>
      <c r="I25" s="13">
        <v>0</v>
      </c>
      <c r="J25">
        <v>0</v>
      </c>
      <c r="K25">
        <f t="shared" si="7"/>
        <v>9</v>
      </c>
      <c r="L25">
        <f t="shared" si="8"/>
        <v>50</v>
      </c>
      <c r="M25">
        <f t="shared" si="9"/>
        <v>0</v>
      </c>
      <c r="N25">
        <f t="shared" si="1"/>
        <v>22</v>
      </c>
      <c r="O25">
        <v>4</v>
      </c>
      <c r="P25">
        <v>14</v>
      </c>
      <c r="Q25">
        <v>4</v>
      </c>
      <c r="R25">
        <v>0</v>
      </c>
      <c r="S25">
        <f t="shared" si="10"/>
        <v>18.181818181818183</v>
      </c>
      <c r="T25">
        <f t="shared" si="2"/>
        <v>77.777777777777786</v>
      </c>
      <c r="U25">
        <f t="shared" si="3"/>
        <v>22.222222222222221</v>
      </c>
      <c r="V25">
        <f t="shared" si="4"/>
        <v>0</v>
      </c>
      <c r="W25">
        <f t="shared" si="5"/>
        <v>0.59090909090909094</v>
      </c>
      <c r="X25">
        <f t="shared" si="11"/>
        <v>50</v>
      </c>
      <c r="Z25" t="s">
        <v>109</v>
      </c>
    </row>
    <row r="26" spans="1:26" s="8" customFormat="1">
      <c r="A26" t="s">
        <v>114</v>
      </c>
      <c r="B26">
        <f t="shared" si="6"/>
        <v>4320</v>
      </c>
      <c r="C26">
        <f t="shared" si="0"/>
        <v>4590</v>
      </c>
      <c r="D26">
        <v>1000</v>
      </c>
      <c r="E26">
        <v>100</v>
      </c>
      <c r="F26" t="s">
        <v>97</v>
      </c>
      <c r="G26">
        <v>1</v>
      </c>
      <c r="H26">
        <v>0</v>
      </c>
      <c r="I26" s="13">
        <v>5</v>
      </c>
      <c r="J26">
        <v>1</v>
      </c>
      <c r="K26">
        <f t="shared" si="7"/>
        <v>43</v>
      </c>
      <c r="L26">
        <f t="shared" si="8"/>
        <v>89.583333333333343</v>
      </c>
      <c r="M26">
        <f t="shared" si="9"/>
        <v>10.416666666666668</v>
      </c>
      <c r="N26">
        <f t="shared" si="1"/>
        <v>51</v>
      </c>
      <c r="O26">
        <v>3</v>
      </c>
      <c r="P26">
        <v>32</v>
      </c>
      <c r="Q26">
        <v>16</v>
      </c>
      <c r="R26">
        <v>0</v>
      </c>
      <c r="S26">
        <f t="shared" si="10"/>
        <v>5.8823529411764701</v>
      </c>
      <c r="T26">
        <f t="shared" si="2"/>
        <v>66.666666666666657</v>
      </c>
      <c r="U26">
        <f t="shared" si="3"/>
        <v>33.333333333333329</v>
      </c>
      <c r="V26">
        <f t="shared" si="4"/>
        <v>0</v>
      </c>
      <c r="W26">
        <f t="shared" si="5"/>
        <v>1.9607843137254902E-2</v>
      </c>
      <c r="X26">
        <f t="shared" si="11"/>
        <v>0</v>
      </c>
      <c r="Y26" t="s">
        <v>55</v>
      </c>
      <c r="Z26" t="s">
        <v>111</v>
      </c>
    </row>
    <row r="27" spans="1:26">
      <c r="A27" t="s">
        <v>114</v>
      </c>
      <c r="B27">
        <f t="shared" si="6"/>
        <v>3330</v>
      </c>
      <c r="C27">
        <f t="shared" si="0"/>
        <v>3510</v>
      </c>
      <c r="D27">
        <v>1000</v>
      </c>
      <c r="E27">
        <v>100</v>
      </c>
      <c r="F27" s="3" t="s">
        <v>101</v>
      </c>
      <c r="G27">
        <v>2</v>
      </c>
      <c r="H27">
        <f t="shared" si="12"/>
        <v>2</v>
      </c>
      <c r="I27" s="13">
        <v>2</v>
      </c>
      <c r="J27">
        <v>0</v>
      </c>
      <c r="K27">
        <f t="shared" si="7"/>
        <v>35</v>
      </c>
      <c r="L27">
        <f t="shared" si="8"/>
        <v>89.743589743589752</v>
      </c>
      <c r="M27">
        <f t="shared" si="9"/>
        <v>5.1282051282051277</v>
      </c>
      <c r="N27">
        <f t="shared" si="1"/>
        <v>39</v>
      </c>
      <c r="O27">
        <v>0</v>
      </c>
      <c r="P27">
        <v>21</v>
      </c>
      <c r="Q27">
        <v>18</v>
      </c>
      <c r="R27">
        <v>0</v>
      </c>
      <c r="S27">
        <f t="shared" si="10"/>
        <v>0</v>
      </c>
      <c r="T27">
        <f t="shared" si="2"/>
        <v>53.846153846153847</v>
      </c>
      <c r="U27">
        <f t="shared" si="3"/>
        <v>46.153846153846153</v>
      </c>
      <c r="V27">
        <f t="shared" si="4"/>
        <v>0</v>
      </c>
      <c r="W27">
        <f t="shared" si="5"/>
        <v>5.128205128205128E-2</v>
      </c>
      <c r="X27">
        <f t="shared" si="11"/>
        <v>5.1282051282051277</v>
      </c>
      <c r="Y27" t="s">
        <v>55</v>
      </c>
      <c r="Z27" t="s">
        <v>111</v>
      </c>
    </row>
    <row r="28" spans="1:26" s="8" customFormat="1">
      <c r="A28" t="s">
        <v>115</v>
      </c>
      <c r="B28">
        <f t="shared" si="6"/>
        <v>3150.0000000000005</v>
      </c>
      <c r="C28">
        <f t="shared" si="0"/>
        <v>3239.9999999999995</v>
      </c>
      <c r="D28">
        <v>1000</v>
      </c>
      <c r="E28">
        <v>100</v>
      </c>
      <c r="F28" t="s">
        <v>94</v>
      </c>
      <c r="G28">
        <v>1</v>
      </c>
      <c r="H28">
        <f t="shared" si="12"/>
        <v>1</v>
      </c>
      <c r="I28" s="13">
        <v>2</v>
      </c>
      <c r="J28">
        <v>0</v>
      </c>
      <c r="K28">
        <f t="shared" si="7"/>
        <v>33</v>
      </c>
      <c r="L28">
        <f t="shared" si="8"/>
        <v>91.666666666666657</v>
      </c>
      <c r="M28">
        <f t="shared" si="9"/>
        <v>5.5555555555555554</v>
      </c>
      <c r="N28">
        <f t="shared" si="1"/>
        <v>36</v>
      </c>
      <c r="O28">
        <v>0</v>
      </c>
      <c r="P28">
        <v>22</v>
      </c>
      <c r="Q28">
        <v>14</v>
      </c>
      <c r="R28">
        <v>0</v>
      </c>
      <c r="S28">
        <f t="shared" si="10"/>
        <v>0</v>
      </c>
      <c r="T28">
        <f t="shared" si="2"/>
        <v>61.111111111111114</v>
      </c>
      <c r="U28">
        <f t="shared" si="3"/>
        <v>38.888888888888893</v>
      </c>
      <c r="V28">
        <f t="shared" si="4"/>
        <v>0</v>
      </c>
      <c r="W28">
        <f t="shared" si="5"/>
        <v>2.7777777777777776E-2</v>
      </c>
      <c r="X28">
        <f t="shared" si="11"/>
        <v>2.7777777777777777</v>
      </c>
      <c r="Y28" t="s">
        <v>55</v>
      </c>
      <c r="Z28"/>
    </row>
    <row r="29" spans="1:26">
      <c r="A29" t="s">
        <v>115</v>
      </c>
      <c r="B29">
        <f t="shared" si="6"/>
        <v>3239.9999999999995</v>
      </c>
      <c r="C29">
        <f t="shared" si="0"/>
        <v>3239.9999999999995</v>
      </c>
      <c r="D29">
        <v>1000</v>
      </c>
      <c r="E29">
        <v>100</v>
      </c>
      <c r="F29" s="3" t="s">
        <v>101</v>
      </c>
      <c r="G29">
        <v>0</v>
      </c>
      <c r="H29">
        <f t="shared" si="12"/>
        <v>0</v>
      </c>
      <c r="I29" s="13">
        <v>0</v>
      </c>
      <c r="J29">
        <v>0</v>
      </c>
      <c r="K29">
        <f t="shared" si="7"/>
        <v>36</v>
      </c>
      <c r="L29">
        <f t="shared" si="8"/>
        <v>100</v>
      </c>
      <c r="M29">
        <f t="shared" si="9"/>
        <v>0</v>
      </c>
      <c r="N29">
        <f t="shared" si="1"/>
        <v>36</v>
      </c>
      <c r="O29">
        <v>0</v>
      </c>
      <c r="P29">
        <v>21</v>
      </c>
      <c r="Q29">
        <v>15</v>
      </c>
      <c r="R29">
        <v>0</v>
      </c>
      <c r="S29">
        <f t="shared" si="10"/>
        <v>0</v>
      </c>
      <c r="T29">
        <f t="shared" si="2"/>
        <v>58.333333333333336</v>
      </c>
      <c r="U29">
        <f t="shared" si="3"/>
        <v>41.666666666666671</v>
      </c>
      <c r="V29">
        <f t="shared" si="4"/>
        <v>0</v>
      </c>
      <c r="W29">
        <f t="shared" si="5"/>
        <v>0</v>
      </c>
      <c r="X29">
        <f t="shared" si="11"/>
        <v>0</v>
      </c>
      <c r="Y29" t="s">
        <v>55</v>
      </c>
      <c r="Z29" t="s">
        <v>111</v>
      </c>
    </row>
    <row r="30" spans="1:26">
      <c r="A30" t="s">
        <v>118</v>
      </c>
      <c r="B30">
        <f t="shared" si="6"/>
        <v>7200</v>
      </c>
      <c r="C30">
        <f t="shared" si="0"/>
        <v>7380</v>
      </c>
      <c r="D30">
        <v>1000</v>
      </c>
      <c r="E30">
        <v>100</v>
      </c>
      <c r="F30" t="s">
        <v>94</v>
      </c>
      <c r="G30">
        <v>0</v>
      </c>
      <c r="H30">
        <v>0</v>
      </c>
      <c r="I30" s="13">
        <v>9</v>
      </c>
      <c r="J30">
        <v>0</v>
      </c>
      <c r="K30">
        <f t="shared" si="7"/>
        <v>71</v>
      </c>
      <c r="L30">
        <f t="shared" si="8"/>
        <v>88.75</v>
      </c>
      <c r="M30">
        <f t="shared" si="9"/>
        <v>11.25</v>
      </c>
      <c r="N30">
        <f t="shared" si="1"/>
        <v>82</v>
      </c>
      <c r="O30">
        <v>2</v>
      </c>
      <c r="P30">
        <v>32</v>
      </c>
      <c r="Q30">
        <v>48</v>
      </c>
      <c r="R30">
        <v>0</v>
      </c>
      <c r="S30">
        <f t="shared" si="10"/>
        <v>2.4390243902439024</v>
      </c>
      <c r="T30">
        <f t="shared" si="2"/>
        <v>40</v>
      </c>
      <c r="U30">
        <f t="shared" si="3"/>
        <v>60</v>
      </c>
      <c r="V30">
        <f t="shared" si="4"/>
        <v>0</v>
      </c>
      <c r="W30">
        <f t="shared" si="5"/>
        <v>0</v>
      </c>
      <c r="X30">
        <f t="shared" si="11"/>
        <v>0</v>
      </c>
    </row>
    <row r="31" spans="1:26" s="8" customFormat="1">
      <c r="A31" t="s">
        <v>118</v>
      </c>
      <c r="B31">
        <f t="shared" si="6"/>
        <v>7650.0000000000009</v>
      </c>
      <c r="C31">
        <f t="shared" si="0"/>
        <v>7829.9999999999991</v>
      </c>
      <c r="D31">
        <v>1000</v>
      </c>
      <c r="E31">
        <v>100</v>
      </c>
      <c r="F31" s="3" t="s">
        <v>101</v>
      </c>
      <c r="G31">
        <v>2</v>
      </c>
      <c r="H31">
        <f t="shared" si="12"/>
        <v>2</v>
      </c>
      <c r="I31" s="13">
        <v>7</v>
      </c>
      <c r="J31">
        <v>0</v>
      </c>
      <c r="K31">
        <f t="shared" si="7"/>
        <v>78</v>
      </c>
      <c r="L31">
        <f t="shared" si="8"/>
        <v>89.65517241379311</v>
      </c>
      <c r="M31">
        <f t="shared" si="9"/>
        <v>8.0459770114942533</v>
      </c>
      <c r="N31">
        <f t="shared" si="1"/>
        <v>87</v>
      </c>
      <c r="O31">
        <v>0</v>
      </c>
      <c r="P31">
        <v>39</v>
      </c>
      <c r="Q31">
        <v>45</v>
      </c>
      <c r="R31">
        <v>3</v>
      </c>
      <c r="S31">
        <f t="shared" si="10"/>
        <v>0</v>
      </c>
      <c r="T31">
        <f t="shared" si="2"/>
        <v>44.827586206896555</v>
      </c>
      <c r="U31">
        <f t="shared" si="3"/>
        <v>51.724137931034484</v>
      </c>
      <c r="V31">
        <f t="shared" si="4"/>
        <v>3.4482758620689653</v>
      </c>
      <c r="W31">
        <f t="shared" si="5"/>
        <v>2.2988505747126436E-2</v>
      </c>
      <c r="X31">
        <f t="shared" si="11"/>
        <v>2.2988505747126435</v>
      </c>
      <c r="Y31"/>
      <c r="Z31"/>
    </row>
    <row r="32" spans="1:26">
      <c r="A32" s="8" t="s">
        <v>44</v>
      </c>
      <c r="B32">
        <f t="shared" si="6"/>
        <v>7020</v>
      </c>
      <c r="C32">
        <f t="shared" si="0"/>
        <v>7020</v>
      </c>
      <c r="D32" s="8">
        <v>1000</v>
      </c>
      <c r="E32" s="8">
        <v>100</v>
      </c>
      <c r="F32" s="8" t="s">
        <v>94</v>
      </c>
      <c r="G32" s="8">
        <v>0</v>
      </c>
      <c r="H32">
        <f t="shared" si="12"/>
        <v>0</v>
      </c>
      <c r="I32" s="13">
        <v>4</v>
      </c>
      <c r="J32" s="8">
        <v>0</v>
      </c>
      <c r="K32">
        <f t="shared" si="7"/>
        <v>74</v>
      </c>
      <c r="L32">
        <f t="shared" si="8"/>
        <v>94.871794871794862</v>
      </c>
      <c r="M32">
        <f t="shared" si="9"/>
        <v>5.1282051282051277</v>
      </c>
      <c r="N32" s="8">
        <f t="shared" si="1"/>
        <v>78</v>
      </c>
      <c r="O32" s="8">
        <v>0</v>
      </c>
      <c r="P32" s="8">
        <v>35</v>
      </c>
      <c r="Q32" s="8">
        <v>33</v>
      </c>
      <c r="R32" s="8">
        <v>10</v>
      </c>
      <c r="S32">
        <f t="shared" si="10"/>
        <v>0</v>
      </c>
      <c r="T32">
        <f t="shared" si="2"/>
        <v>44.871794871794876</v>
      </c>
      <c r="U32">
        <f t="shared" si="3"/>
        <v>42.307692307692307</v>
      </c>
      <c r="V32">
        <f t="shared" si="4"/>
        <v>12.820512820512819</v>
      </c>
      <c r="W32" s="8">
        <f t="shared" si="5"/>
        <v>0</v>
      </c>
      <c r="X32">
        <f t="shared" si="11"/>
        <v>0</v>
      </c>
      <c r="Y32" s="8"/>
      <c r="Z32" s="8"/>
    </row>
    <row r="33" spans="1:26" s="8" customFormat="1">
      <c r="A33" s="8" t="s">
        <v>44</v>
      </c>
      <c r="B33">
        <f t="shared" si="6"/>
        <v>5850</v>
      </c>
      <c r="C33">
        <f t="shared" si="0"/>
        <v>5940</v>
      </c>
      <c r="D33" s="8">
        <v>1000</v>
      </c>
      <c r="E33" s="8">
        <v>100</v>
      </c>
      <c r="F33" s="8" t="s">
        <v>98</v>
      </c>
      <c r="G33" s="8">
        <v>0</v>
      </c>
      <c r="H33">
        <v>0</v>
      </c>
      <c r="I33" s="13">
        <v>4</v>
      </c>
      <c r="J33" s="8">
        <v>0</v>
      </c>
      <c r="K33">
        <f t="shared" si="7"/>
        <v>61</v>
      </c>
      <c r="L33">
        <f t="shared" si="8"/>
        <v>93.84615384615384</v>
      </c>
      <c r="M33">
        <f t="shared" si="9"/>
        <v>6.1538461538461542</v>
      </c>
      <c r="N33" s="8">
        <f t="shared" si="1"/>
        <v>66</v>
      </c>
      <c r="O33" s="8">
        <v>1</v>
      </c>
      <c r="P33" s="8">
        <v>37</v>
      </c>
      <c r="Q33" s="8">
        <v>28</v>
      </c>
      <c r="R33" s="8">
        <v>0</v>
      </c>
      <c r="S33">
        <f t="shared" si="10"/>
        <v>1.5151515151515151</v>
      </c>
      <c r="T33">
        <f t="shared" si="2"/>
        <v>56.92307692307692</v>
      </c>
      <c r="U33">
        <f t="shared" si="3"/>
        <v>43.07692307692308</v>
      </c>
      <c r="V33">
        <f t="shared" si="4"/>
        <v>0</v>
      </c>
      <c r="W33" s="8">
        <f t="shared" si="5"/>
        <v>0</v>
      </c>
      <c r="X33">
        <f t="shared" si="11"/>
        <v>0</v>
      </c>
    </row>
    <row r="34" spans="1:26">
      <c r="A34" s="8" t="s">
        <v>49</v>
      </c>
      <c r="B34">
        <f t="shared" si="6"/>
        <v>6570</v>
      </c>
      <c r="C34">
        <f t="shared" si="0"/>
        <v>6750</v>
      </c>
      <c r="D34" s="8">
        <v>1000</v>
      </c>
      <c r="E34" s="8">
        <v>100</v>
      </c>
      <c r="F34" s="8" t="s">
        <v>98</v>
      </c>
      <c r="G34" s="8">
        <v>2</v>
      </c>
      <c r="H34">
        <f t="shared" si="12"/>
        <v>2</v>
      </c>
      <c r="I34" s="13">
        <v>2</v>
      </c>
      <c r="J34" s="8">
        <v>0</v>
      </c>
      <c r="K34">
        <f t="shared" si="7"/>
        <v>71</v>
      </c>
      <c r="L34">
        <f t="shared" si="8"/>
        <v>94.666666666666671</v>
      </c>
      <c r="M34">
        <f t="shared" si="9"/>
        <v>2.666666666666667</v>
      </c>
      <c r="N34" s="8">
        <f t="shared" si="1"/>
        <v>75</v>
      </c>
      <c r="O34" s="8">
        <v>0</v>
      </c>
      <c r="P34" s="8">
        <v>38</v>
      </c>
      <c r="Q34" s="8">
        <v>36</v>
      </c>
      <c r="R34" s="8">
        <v>1</v>
      </c>
      <c r="S34">
        <f t="shared" si="10"/>
        <v>0</v>
      </c>
      <c r="T34">
        <f t="shared" si="2"/>
        <v>50.666666666666671</v>
      </c>
      <c r="U34">
        <f t="shared" si="3"/>
        <v>48</v>
      </c>
      <c r="V34">
        <f t="shared" si="4"/>
        <v>1.3333333333333335</v>
      </c>
      <c r="W34" s="8">
        <f t="shared" si="5"/>
        <v>2.6666666666666668E-2</v>
      </c>
      <c r="X34">
        <f t="shared" si="11"/>
        <v>2.666666666666667</v>
      </c>
      <c r="Y34" s="8"/>
      <c r="Z34" s="8"/>
    </row>
    <row r="35" spans="1:26">
      <c r="A35" s="8" t="s">
        <v>49</v>
      </c>
      <c r="B35">
        <f t="shared" si="6"/>
        <v>5760</v>
      </c>
      <c r="C35">
        <f t="shared" si="0"/>
        <v>5850</v>
      </c>
      <c r="D35" s="8">
        <v>1000</v>
      </c>
      <c r="E35" s="8">
        <v>100</v>
      </c>
      <c r="F35" s="9" t="s">
        <v>102</v>
      </c>
      <c r="G35" s="8">
        <v>1</v>
      </c>
      <c r="H35">
        <f t="shared" si="12"/>
        <v>1</v>
      </c>
      <c r="I35" s="13">
        <v>5</v>
      </c>
      <c r="J35" s="8">
        <v>0</v>
      </c>
      <c r="K35">
        <f t="shared" si="7"/>
        <v>59</v>
      </c>
      <c r="L35">
        <f t="shared" si="8"/>
        <v>90.769230769230774</v>
      </c>
      <c r="M35">
        <f t="shared" si="9"/>
        <v>7.6923076923076925</v>
      </c>
      <c r="N35" s="8">
        <f t="shared" si="1"/>
        <v>65</v>
      </c>
      <c r="O35" s="8">
        <v>0</v>
      </c>
      <c r="P35" s="8">
        <v>28</v>
      </c>
      <c r="Q35" s="8">
        <v>36</v>
      </c>
      <c r="R35" s="8">
        <v>1</v>
      </c>
      <c r="S35">
        <f t="shared" si="10"/>
        <v>0</v>
      </c>
      <c r="T35">
        <f t="shared" si="2"/>
        <v>43.07692307692308</v>
      </c>
      <c r="U35">
        <f t="shared" si="3"/>
        <v>55.384615384615387</v>
      </c>
      <c r="V35">
        <f t="shared" si="4"/>
        <v>1.5384615384615385</v>
      </c>
      <c r="W35" s="8">
        <f t="shared" si="5"/>
        <v>1.5384615384615385E-2</v>
      </c>
      <c r="X35">
        <f t="shared" si="11"/>
        <v>1.5384615384615385</v>
      </c>
      <c r="Y35" s="8"/>
      <c r="Z35" s="8"/>
    </row>
    <row r="36" spans="1:26">
      <c r="A36" t="s">
        <v>120</v>
      </c>
      <c r="B36">
        <f t="shared" si="6"/>
        <v>4860</v>
      </c>
      <c r="C36">
        <f t="shared" si="0"/>
        <v>4860</v>
      </c>
      <c r="D36">
        <v>1000</v>
      </c>
      <c r="E36">
        <v>100</v>
      </c>
      <c r="F36" t="s">
        <v>98</v>
      </c>
      <c r="G36">
        <v>0</v>
      </c>
      <c r="H36">
        <f t="shared" si="12"/>
        <v>0</v>
      </c>
      <c r="I36" s="13">
        <v>0</v>
      </c>
      <c r="J36">
        <v>0</v>
      </c>
      <c r="K36">
        <f t="shared" si="7"/>
        <v>54</v>
      </c>
      <c r="L36">
        <f t="shared" si="8"/>
        <v>100</v>
      </c>
      <c r="M36">
        <f t="shared" si="9"/>
        <v>0</v>
      </c>
      <c r="N36">
        <f t="shared" si="1"/>
        <v>54</v>
      </c>
      <c r="O36">
        <v>0</v>
      </c>
      <c r="P36">
        <v>34</v>
      </c>
      <c r="Q36">
        <v>19</v>
      </c>
      <c r="R36">
        <v>1</v>
      </c>
      <c r="S36">
        <f t="shared" si="10"/>
        <v>0</v>
      </c>
      <c r="T36">
        <f t="shared" si="2"/>
        <v>62.962962962962962</v>
      </c>
      <c r="U36">
        <f t="shared" si="3"/>
        <v>35.185185185185183</v>
      </c>
      <c r="V36">
        <f t="shared" si="4"/>
        <v>1.8518518518518516</v>
      </c>
      <c r="W36">
        <f t="shared" si="5"/>
        <v>0</v>
      </c>
      <c r="X36">
        <f t="shared" si="11"/>
        <v>0</v>
      </c>
    </row>
    <row r="37" spans="1:26">
      <c r="A37" t="s">
        <v>120</v>
      </c>
      <c r="B37">
        <f t="shared" si="6"/>
        <v>3780.0000000000005</v>
      </c>
      <c r="C37">
        <f t="shared" si="0"/>
        <v>3780.0000000000005</v>
      </c>
      <c r="D37">
        <v>1000</v>
      </c>
      <c r="E37">
        <v>100</v>
      </c>
      <c r="F37" s="3" t="s">
        <v>102</v>
      </c>
      <c r="G37">
        <v>0</v>
      </c>
      <c r="H37">
        <f t="shared" si="12"/>
        <v>0</v>
      </c>
      <c r="I37" s="13">
        <v>3</v>
      </c>
      <c r="J37">
        <v>0</v>
      </c>
      <c r="K37">
        <f t="shared" si="7"/>
        <v>39</v>
      </c>
      <c r="L37">
        <f t="shared" si="8"/>
        <v>92.857142857142861</v>
      </c>
      <c r="M37">
        <f t="shared" si="9"/>
        <v>7.1428571428571423</v>
      </c>
      <c r="N37">
        <f t="shared" si="1"/>
        <v>42</v>
      </c>
      <c r="O37">
        <v>0</v>
      </c>
      <c r="P37">
        <v>29</v>
      </c>
      <c r="Q37">
        <v>12</v>
      </c>
      <c r="R37">
        <v>1</v>
      </c>
      <c r="S37">
        <f t="shared" si="10"/>
        <v>0</v>
      </c>
      <c r="T37">
        <f t="shared" si="2"/>
        <v>69.047619047619051</v>
      </c>
      <c r="U37">
        <f t="shared" si="3"/>
        <v>28.571428571428569</v>
      </c>
      <c r="V37">
        <f t="shared" si="4"/>
        <v>2.3809523809523809</v>
      </c>
      <c r="W37">
        <f t="shared" si="5"/>
        <v>0</v>
      </c>
      <c r="X37">
        <f t="shared" si="11"/>
        <v>0</v>
      </c>
    </row>
    <row r="38" spans="1:26">
      <c r="A38" s="8" t="s">
        <v>143</v>
      </c>
      <c r="B38" s="8"/>
      <c r="C38" s="8"/>
    </row>
    <row r="39" spans="1:26">
      <c r="A39" t="s">
        <v>48</v>
      </c>
      <c r="E39">
        <v>100</v>
      </c>
      <c r="F39" t="s">
        <v>93</v>
      </c>
      <c r="G39" t="s">
        <v>48</v>
      </c>
      <c r="I39" s="13" t="s">
        <v>48</v>
      </c>
      <c r="J39" t="s">
        <v>48</v>
      </c>
      <c r="N39" t="s">
        <v>48</v>
      </c>
      <c r="O39" t="s">
        <v>48</v>
      </c>
      <c r="P39" t="s">
        <v>48</v>
      </c>
      <c r="Q39" t="s">
        <v>48</v>
      </c>
      <c r="R39" t="s">
        <v>48</v>
      </c>
    </row>
    <row r="40" spans="1:26">
      <c r="A40" t="s">
        <v>48</v>
      </c>
      <c r="E40">
        <v>100</v>
      </c>
      <c r="F40" s="3" t="s">
        <v>104</v>
      </c>
      <c r="G40" t="s">
        <v>48</v>
      </c>
      <c r="I40" s="13" t="s">
        <v>48</v>
      </c>
      <c r="J40" t="s">
        <v>48</v>
      </c>
      <c r="K40" t="e">
        <f>N40-(G40+I40)</f>
        <v>#VALUE!</v>
      </c>
      <c r="L40" t="e">
        <f>(K40/N40)*100</f>
        <v>#VALUE!</v>
      </c>
      <c r="N40" t="s">
        <v>48</v>
      </c>
      <c r="P40" t="s">
        <v>48</v>
      </c>
      <c r="Q40" t="s">
        <v>48</v>
      </c>
      <c r="R40" t="s">
        <v>48</v>
      </c>
      <c r="T40" t="e">
        <f>(P40/N40)*100</f>
        <v>#VALUE!</v>
      </c>
      <c r="U40" t="e">
        <f>(Q40/N40)*100</f>
        <v>#VALUE!</v>
      </c>
      <c r="V40" t="e">
        <f>R40/N40</f>
        <v>#VALUE!</v>
      </c>
      <c r="W40" t="e">
        <f>G40/N40</f>
        <v>#VALUE!</v>
      </c>
    </row>
  </sheetData>
  <sortState ref="A2:W43">
    <sortCondition ref="D2:D43"/>
    <sortCondition ref="A2:A43"/>
  </sortState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A12" sqref="A12:XFD12"/>
    </sheetView>
  </sheetViews>
  <sheetFormatPr baseColWidth="10" defaultRowHeight="15" x14ac:dyDescent="0"/>
  <cols>
    <col min="10" max="10" width="10.83203125" style="13"/>
  </cols>
  <sheetData>
    <row r="1" spans="1:26">
      <c r="A1" s="6" t="s">
        <v>128</v>
      </c>
      <c r="B1" s="6" t="s">
        <v>92</v>
      </c>
      <c r="C1" s="6" t="s">
        <v>129</v>
      </c>
      <c r="D1" s="6" t="s">
        <v>0</v>
      </c>
      <c r="E1" s="6" t="s">
        <v>174</v>
      </c>
      <c r="F1" s="6" t="s">
        <v>175</v>
      </c>
      <c r="G1" s="6" t="s">
        <v>136</v>
      </c>
      <c r="H1" s="6" t="s">
        <v>2</v>
      </c>
      <c r="I1" s="6" t="s">
        <v>193</v>
      </c>
      <c r="J1" s="12" t="s">
        <v>105</v>
      </c>
      <c r="K1" s="6" t="s">
        <v>5</v>
      </c>
      <c r="L1" s="6" t="s">
        <v>126</v>
      </c>
      <c r="M1" s="6" t="s">
        <v>127</v>
      </c>
      <c r="N1" s="6" t="s">
        <v>191</v>
      </c>
      <c r="O1" s="6" t="s">
        <v>110</v>
      </c>
      <c r="P1" s="7" t="s">
        <v>132</v>
      </c>
      <c r="Q1" s="6" t="s">
        <v>131</v>
      </c>
      <c r="R1" s="6" t="s">
        <v>130</v>
      </c>
      <c r="S1" s="6" t="s">
        <v>192</v>
      </c>
      <c r="T1" s="6" t="s">
        <v>123</v>
      </c>
      <c r="U1" s="6" t="s">
        <v>156</v>
      </c>
      <c r="V1" s="6" t="s">
        <v>157</v>
      </c>
      <c r="W1" s="6" t="s">
        <v>154</v>
      </c>
      <c r="X1" s="6" t="s">
        <v>155</v>
      </c>
      <c r="Y1" s="7" t="s">
        <v>133</v>
      </c>
      <c r="Z1" s="7" t="s">
        <v>6</v>
      </c>
    </row>
    <row r="2" spans="1:26" s="8" customFormat="1">
      <c r="A2">
        <v>5</v>
      </c>
      <c r="B2" t="s">
        <v>94</v>
      </c>
      <c r="C2" t="s">
        <v>134</v>
      </c>
      <c r="D2" t="s">
        <v>119</v>
      </c>
      <c r="E2" s="5">
        <f>45000*((L2+J2)/700)</f>
        <v>2892.8571428571427</v>
      </c>
      <c r="F2" s="5">
        <f t="shared" ref="F2:F37" si="0">45000*(K2/700)</f>
        <v>3664.2857142857147</v>
      </c>
      <c r="G2">
        <v>280</v>
      </c>
      <c r="H2">
        <v>11</v>
      </c>
      <c r="I2">
        <v>0</v>
      </c>
      <c r="J2" s="13">
        <v>7</v>
      </c>
      <c r="K2" s="5">
        <f t="shared" ref="K2:K37" si="1">SUM(O2:R2)</f>
        <v>57</v>
      </c>
      <c r="L2" s="5">
        <f>(K2-O2)-(I2+J2)</f>
        <v>38</v>
      </c>
      <c r="M2" s="5">
        <f>(L2/(K2-O2))*100</f>
        <v>84.444444444444443</v>
      </c>
      <c r="N2" s="5">
        <f>(J2/(K2-O2))*100</f>
        <v>15.555555555555555</v>
      </c>
      <c r="O2">
        <v>12</v>
      </c>
      <c r="P2">
        <v>39</v>
      </c>
      <c r="Q2">
        <v>6</v>
      </c>
      <c r="R2">
        <v>0</v>
      </c>
      <c r="S2">
        <f>(O2/K2)*100</f>
        <v>21.052631578947366</v>
      </c>
      <c r="T2" s="5">
        <f t="shared" ref="T2:T11" si="2">(P2/(P2+Q2+R2))*100</f>
        <v>86.666666666666671</v>
      </c>
      <c r="U2" s="5">
        <f t="shared" ref="U2:U11" si="3">(Q2/(P2+Q2+R2))*100</f>
        <v>13.333333333333334</v>
      </c>
      <c r="V2" s="5">
        <f t="shared" ref="V2:V11" si="4">(R2/(P2+Q2+R2))*100</f>
        <v>0</v>
      </c>
      <c r="W2" s="5">
        <f t="shared" ref="W2:W11" si="5">H2/(O2+P2+Q2+R2)</f>
        <v>0.19298245614035087</v>
      </c>
      <c r="X2" s="5">
        <f>(I2/(K2-O2))*100</f>
        <v>0</v>
      </c>
      <c r="Y2"/>
      <c r="Z2"/>
    </row>
    <row r="3" spans="1:26">
      <c r="A3">
        <v>5</v>
      </c>
      <c r="B3" t="s">
        <v>101</v>
      </c>
      <c r="C3" t="s">
        <v>134</v>
      </c>
      <c r="D3" t="s">
        <v>119</v>
      </c>
      <c r="E3" s="5">
        <f t="shared" ref="E3:E37" si="6">45000*((L3+J3)/700)</f>
        <v>3150.0000000000005</v>
      </c>
      <c r="F3" s="5">
        <f t="shared" si="0"/>
        <v>4885.7142857142853</v>
      </c>
      <c r="G3">
        <v>280</v>
      </c>
      <c r="H3">
        <v>15</v>
      </c>
      <c r="I3">
        <v>0</v>
      </c>
      <c r="J3" s="13">
        <v>7</v>
      </c>
      <c r="K3" s="5">
        <f t="shared" si="1"/>
        <v>76</v>
      </c>
      <c r="L3" s="5">
        <f t="shared" ref="L3:L37" si="7">(K3-O3)-(I3+J3)</f>
        <v>42</v>
      </c>
      <c r="M3" s="5">
        <f t="shared" ref="M3:M37" si="8">(L3/(K3-O3))*100</f>
        <v>85.714285714285708</v>
      </c>
      <c r="N3" s="5">
        <f t="shared" ref="N3:N37" si="9">(J3/(K3-O3))*100</f>
        <v>14.285714285714285</v>
      </c>
      <c r="O3">
        <v>27</v>
      </c>
      <c r="P3">
        <v>40</v>
      </c>
      <c r="Q3">
        <v>9</v>
      </c>
      <c r="R3">
        <v>0</v>
      </c>
      <c r="S3">
        <f t="shared" ref="S3:S37" si="10">(O3/K3)*100</f>
        <v>35.526315789473685</v>
      </c>
      <c r="T3" s="5">
        <f t="shared" si="2"/>
        <v>81.632653061224488</v>
      </c>
      <c r="U3" s="5">
        <f t="shared" si="3"/>
        <v>18.367346938775512</v>
      </c>
      <c r="V3" s="5">
        <f t="shared" si="4"/>
        <v>0</v>
      </c>
      <c r="W3" s="5">
        <f t="shared" si="5"/>
        <v>0.19736842105263158</v>
      </c>
      <c r="X3" s="5">
        <f t="shared" ref="X3:X37" si="11">(I3/(K3-O3))*100</f>
        <v>0</v>
      </c>
    </row>
    <row r="4" spans="1:26">
      <c r="A4">
        <v>5</v>
      </c>
      <c r="B4" t="s">
        <v>98</v>
      </c>
      <c r="C4" t="s">
        <v>134</v>
      </c>
      <c r="D4" t="s">
        <v>141</v>
      </c>
      <c r="E4" s="5">
        <f t="shared" si="6"/>
        <v>771.42857142857144</v>
      </c>
      <c r="F4" s="5">
        <f t="shared" si="0"/>
        <v>1092.8571428571429</v>
      </c>
      <c r="G4">
        <v>280</v>
      </c>
      <c r="H4">
        <v>2</v>
      </c>
      <c r="I4">
        <v>0</v>
      </c>
      <c r="J4" s="13">
        <v>0</v>
      </c>
      <c r="K4" s="5">
        <f t="shared" si="1"/>
        <v>17</v>
      </c>
      <c r="L4" s="5">
        <f t="shared" si="7"/>
        <v>12</v>
      </c>
      <c r="M4" s="5">
        <f t="shared" si="8"/>
        <v>100</v>
      </c>
      <c r="N4" s="5">
        <f t="shared" si="9"/>
        <v>0</v>
      </c>
      <c r="O4">
        <v>5</v>
      </c>
      <c r="P4">
        <v>8</v>
      </c>
      <c r="Q4">
        <v>4</v>
      </c>
      <c r="R4">
        <v>0</v>
      </c>
      <c r="S4">
        <f t="shared" si="10"/>
        <v>29.411764705882355</v>
      </c>
      <c r="T4" s="5">
        <f t="shared" si="2"/>
        <v>66.666666666666657</v>
      </c>
      <c r="U4" s="5">
        <f t="shared" si="3"/>
        <v>33.333333333333329</v>
      </c>
      <c r="V4" s="5">
        <f t="shared" si="4"/>
        <v>0</v>
      </c>
      <c r="W4" s="5">
        <f t="shared" si="5"/>
        <v>0.11764705882352941</v>
      </c>
      <c r="X4" s="5">
        <f t="shared" si="11"/>
        <v>0</v>
      </c>
    </row>
    <row r="5" spans="1:26" s="8" customFormat="1">
      <c r="A5">
        <v>5</v>
      </c>
      <c r="B5" t="s">
        <v>102</v>
      </c>
      <c r="C5" t="s">
        <v>134</v>
      </c>
      <c r="D5" t="s">
        <v>141</v>
      </c>
      <c r="E5" s="5">
        <f t="shared" si="6"/>
        <v>578.57142857142856</v>
      </c>
      <c r="F5" s="5">
        <f t="shared" si="0"/>
        <v>771.42857142857144</v>
      </c>
      <c r="G5">
        <v>280</v>
      </c>
      <c r="H5">
        <v>2</v>
      </c>
      <c r="I5">
        <v>0</v>
      </c>
      <c r="J5" s="13">
        <v>3</v>
      </c>
      <c r="K5" s="5">
        <f t="shared" si="1"/>
        <v>12</v>
      </c>
      <c r="L5" s="5">
        <f t="shared" si="7"/>
        <v>6</v>
      </c>
      <c r="M5" s="5">
        <f t="shared" si="8"/>
        <v>66.666666666666657</v>
      </c>
      <c r="N5" s="5">
        <f t="shared" si="9"/>
        <v>33.333333333333329</v>
      </c>
      <c r="O5">
        <v>3</v>
      </c>
      <c r="P5">
        <v>9</v>
      </c>
      <c r="Q5">
        <v>0</v>
      </c>
      <c r="R5">
        <v>0</v>
      </c>
      <c r="S5">
        <f t="shared" si="10"/>
        <v>25</v>
      </c>
      <c r="T5" s="5">
        <f t="shared" si="2"/>
        <v>100</v>
      </c>
      <c r="U5" s="5">
        <f t="shared" si="3"/>
        <v>0</v>
      </c>
      <c r="V5" s="5">
        <f t="shared" si="4"/>
        <v>0</v>
      </c>
      <c r="W5" s="5">
        <f t="shared" si="5"/>
        <v>0.16666666666666666</v>
      </c>
      <c r="X5" s="5">
        <f t="shared" si="11"/>
        <v>0</v>
      </c>
      <c r="Y5"/>
      <c r="Z5" t="s">
        <v>109</v>
      </c>
    </row>
    <row r="6" spans="1:26" s="8" customFormat="1">
      <c r="A6" s="8">
        <v>6</v>
      </c>
      <c r="B6" s="8" t="s">
        <v>94</v>
      </c>
      <c r="C6" s="8" t="s">
        <v>134</v>
      </c>
      <c r="D6" s="8" t="s">
        <v>46</v>
      </c>
      <c r="E6" s="5">
        <f t="shared" si="6"/>
        <v>2185.7142857142858</v>
      </c>
      <c r="F6" s="5">
        <f t="shared" si="0"/>
        <v>3150.0000000000005</v>
      </c>
      <c r="G6" s="8">
        <v>280</v>
      </c>
      <c r="H6" s="8">
        <v>15</v>
      </c>
      <c r="I6">
        <f t="shared" ref="I6:I36" si="12">H6-O6</f>
        <v>2</v>
      </c>
      <c r="J6" s="13">
        <v>6</v>
      </c>
      <c r="K6" s="8">
        <f t="shared" si="1"/>
        <v>49</v>
      </c>
      <c r="L6" s="5">
        <f t="shared" si="7"/>
        <v>28</v>
      </c>
      <c r="M6" s="5">
        <f t="shared" si="8"/>
        <v>77.777777777777786</v>
      </c>
      <c r="N6" s="5">
        <f t="shared" si="9"/>
        <v>16.666666666666664</v>
      </c>
      <c r="O6" s="8">
        <v>13</v>
      </c>
      <c r="P6" s="8">
        <v>24</v>
      </c>
      <c r="Q6" s="8">
        <v>11</v>
      </c>
      <c r="R6" s="8">
        <v>1</v>
      </c>
      <c r="S6">
        <f t="shared" si="10"/>
        <v>26.530612244897959</v>
      </c>
      <c r="T6" s="5">
        <f t="shared" si="2"/>
        <v>66.666666666666657</v>
      </c>
      <c r="U6" s="5">
        <f t="shared" si="3"/>
        <v>30.555555555555557</v>
      </c>
      <c r="V6" s="5">
        <f t="shared" si="4"/>
        <v>2.7777777777777777</v>
      </c>
      <c r="W6" s="5">
        <f t="shared" si="5"/>
        <v>0.30612244897959184</v>
      </c>
      <c r="X6" s="5">
        <f t="shared" si="11"/>
        <v>5.5555555555555554</v>
      </c>
      <c r="Y6" s="8" t="s">
        <v>55</v>
      </c>
      <c r="Z6" s="8" t="s">
        <v>109</v>
      </c>
    </row>
    <row r="7" spans="1:26" s="8" customFormat="1">
      <c r="A7" s="8">
        <v>6</v>
      </c>
      <c r="B7" s="8" t="s">
        <v>98</v>
      </c>
      <c r="C7" s="8" t="s">
        <v>134</v>
      </c>
      <c r="D7" s="8" t="s">
        <v>46</v>
      </c>
      <c r="E7" s="5">
        <f t="shared" si="6"/>
        <v>1992.8571428571427</v>
      </c>
      <c r="F7" s="5">
        <f t="shared" si="0"/>
        <v>3214.2857142857142</v>
      </c>
      <c r="G7" s="8">
        <v>280</v>
      </c>
      <c r="H7" s="8">
        <v>12</v>
      </c>
      <c r="I7">
        <v>0</v>
      </c>
      <c r="J7" s="13">
        <v>1</v>
      </c>
      <c r="K7" s="8">
        <f t="shared" si="1"/>
        <v>50</v>
      </c>
      <c r="L7" s="5">
        <f t="shared" si="7"/>
        <v>30</v>
      </c>
      <c r="M7" s="5">
        <f t="shared" si="8"/>
        <v>96.774193548387103</v>
      </c>
      <c r="N7" s="5">
        <f t="shared" si="9"/>
        <v>3.225806451612903</v>
      </c>
      <c r="O7" s="8">
        <v>19</v>
      </c>
      <c r="P7" s="8">
        <v>26</v>
      </c>
      <c r="Q7" s="8">
        <v>5</v>
      </c>
      <c r="R7" s="8">
        <v>0</v>
      </c>
      <c r="S7">
        <f t="shared" si="10"/>
        <v>38</v>
      </c>
      <c r="T7" s="5">
        <f t="shared" si="2"/>
        <v>83.870967741935488</v>
      </c>
      <c r="U7" s="5">
        <f t="shared" si="3"/>
        <v>16.129032258064516</v>
      </c>
      <c r="V7" s="5">
        <f t="shared" si="4"/>
        <v>0</v>
      </c>
      <c r="W7" s="5">
        <f t="shared" si="5"/>
        <v>0.24</v>
      </c>
      <c r="X7" s="5">
        <f t="shared" si="11"/>
        <v>0</v>
      </c>
      <c r="Y7" s="8" t="s">
        <v>55</v>
      </c>
    </row>
    <row r="8" spans="1:26">
      <c r="A8">
        <v>6</v>
      </c>
      <c r="B8" t="s">
        <v>96</v>
      </c>
      <c r="C8" t="s">
        <v>134</v>
      </c>
      <c r="D8" t="s">
        <v>50</v>
      </c>
      <c r="E8" s="5">
        <f t="shared" si="6"/>
        <v>707.14285714285722</v>
      </c>
      <c r="F8" s="5">
        <f t="shared" si="0"/>
        <v>1285.7142857142858</v>
      </c>
      <c r="G8">
        <v>280</v>
      </c>
      <c r="H8">
        <v>9</v>
      </c>
      <c r="I8">
        <f t="shared" si="12"/>
        <v>3</v>
      </c>
      <c r="J8" s="13">
        <v>3</v>
      </c>
      <c r="K8" s="5">
        <f t="shared" si="1"/>
        <v>20</v>
      </c>
      <c r="L8" s="5">
        <f t="shared" si="7"/>
        <v>8</v>
      </c>
      <c r="M8" s="5">
        <f t="shared" si="8"/>
        <v>57.142857142857139</v>
      </c>
      <c r="N8" s="5">
        <f t="shared" si="9"/>
        <v>21.428571428571427</v>
      </c>
      <c r="O8">
        <v>6</v>
      </c>
      <c r="P8">
        <v>10</v>
      </c>
      <c r="Q8">
        <v>3</v>
      </c>
      <c r="R8">
        <v>1</v>
      </c>
      <c r="S8">
        <f t="shared" si="10"/>
        <v>30</v>
      </c>
      <c r="T8" s="5">
        <f t="shared" si="2"/>
        <v>71.428571428571431</v>
      </c>
      <c r="U8" s="5">
        <f t="shared" si="3"/>
        <v>21.428571428571427</v>
      </c>
      <c r="V8" s="5">
        <f t="shared" si="4"/>
        <v>7.1428571428571423</v>
      </c>
      <c r="W8" s="5">
        <f t="shared" si="5"/>
        <v>0.45</v>
      </c>
      <c r="X8" s="5">
        <f t="shared" si="11"/>
        <v>21.428571428571427</v>
      </c>
      <c r="Y8" t="s">
        <v>55</v>
      </c>
      <c r="Z8" t="s">
        <v>109</v>
      </c>
    </row>
    <row r="9" spans="1:26" s="8" customFormat="1">
      <c r="A9">
        <v>6</v>
      </c>
      <c r="B9" t="s">
        <v>100</v>
      </c>
      <c r="C9" t="s">
        <v>134</v>
      </c>
      <c r="D9" t="s">
        <v>50</v>
      </c>
      <c r="E9" s="5">
        <f t="shared" si="6"/>
        <v>578.57142857142856</v>
      </c>
      <c r="F9" s="5">
        <f t="shared" si="0"/>
        <v>1414.2857142857144</v>
      </c>
      <c r="G9">
        <v>280</v>
      </c>
      <c r="H9">
        <v>13</v>
      </c>
      <c r="I9">
        <f t="shared" si="12"/>
        <v>4</v>
      </c>
      <c r="J9" s="13">
        <v>0</v>
      </c>
      <c r="K9" s="5">
        <f t="shared" si="1"/>
        <v>22</v>
      </c>
      <c r="L9" s="5">
        <f t="shared" si="7"/>
        <v>9</v>
      </c>
      <c r="M9" s="5">
        <f t="shared" si="8"/>
        <v>69.230769230769226</v>
      </c>
      <c r="N9" s="5">
        <f t="shared" si="9"/>
        <v>0</v>
      </c>
      <c r="O9">
        <v>9</v>
      </c>
      <c r="P9">
        <v>11</v>
      </c>
      <c r="Q9">
        <v>2</v>
      </c>
      <c r="R9">
        <v>0</v>
      </c>
      <c r="S9">
        <f t="shared" si="10"/>
        <v>40.909090909090914</v>
      </c>
      <c r="T9" s="5">
        <f t="shared" si="2"/>
        <v>84.615384615384613</v>
      </c>
      <c r="U9" s="5">
        <f t="shared" si="3"/>
        <v>15.384615384615385</v>
      </c>
      <c r="V9" s="5">
        <f t="shared" si="4"/>
        <v>0</v>
      </c>
      <c r="W9" s="5">
        <f t="shared" si="5"/>
        <v>0.59090909090909094</v>
      </c>
      <c r="X9" s="5">
        <f t="shared" si="11"/>
        <v>30.76923076923077</v>
      </c>
      <c r="Y9" s="8" t="s">
        <v>55</v>
      </c>
      <c r="Z9" t="s">
        <v>109</v>
      </c>
    </row>
    <row r="10" spans="1:26">
      <c r="A10" s="8">
        <v>3</v>
      </c>
      <c r="B10" s="8" t="s">
        <v>100</v>
      </c>
      <c r="C10" s="8" t="s">
        <v>134</v>
      </c>
      <c r="D10" s="8" t="s">
        <v>51</v>
      </c>
      <c r="E10" s="5">
        <f t="shared" si="6"/>
        <v>1478.5714285714284</v>
      </c>
      <c r="F10" s="5">
        <f t="shared" si="0"/>
        <v>2121.4285714285716</v>
      </c>
      <c r="G10" s="8">
        <v>280</v>
      </c>
      <c r="H10" s="8">
        <v>8</v>
      </c>
      <c r="I10">
        <v>0</v>
      </c>
      <c r="J10" s="13">
        <v>1</v>
      </c>
      <c r="K10" s="8">
        <f t="shared" si="1"/>
        <v>33</v>
      </c>
      <c r="L10" s="5">
        <f t="shared" si="7"/>
        <v>22</v>
      </c>
      <c r="M10" s="5">
        <f t="shared" si="8"/>
        <v>95.652173913043484</v>
      </c>
      <c r="N10" s="5">
        <f t="shared" si="9"/>
        <v>4.3478260869565215</v>
      </c>
      <c r="O10" s="8">
        <v>10</v>
      </c>
      <c r="P10" s="8">
        <v>18</v>
      </c>
      <c r="Q10" s="8">
        <v>4</v>
      </c>
      <c r="R10" s="8">
        <v>1</v>
      </c>
      <c r="S10">
        <f t="shared" si="10"/>
        <v>30.303030303030305</v>
      </c>
      <c r="T10" s="5">
        <f t="shared" si="2"/>
        <v>78.260869565217391</v>
      </c>
      <c r="U10" s="5">
        <f t="shared" si="3"/>
        <v>17.391304347826086</v>
      </c>
      <c r="V10" s="5">
        <f t="shared" si="4"/>
        <v>4.3478260869565215</v>
      </c>
      <c r="W10" s="5">
        <f t="shared" si="5"/>
        <v>0.24242424242424243</v>
      </c>
      <c r="X10" s="5">
        <f t="shared" si="11"/>
        <v>0</v>
      </c>
      <c r="Y10" s="8"/>
      <c r="Z10" s="8"/>
    </row>
    <row r="11" spans="1:26" s="8" customFormat="1">
      <c r="A11" s="8">
        <v>3</v>
      </c>
      <c r="B11" s="8" t="s">
        <v>104</v>
      </c>
      <c r="C11" s="8" t="s">
        <v>134</v>
      </c>
      <c r="D11" s="8" t="s">
        <v>51</v>
      </c>
      <c r="E11" s="5">
        <f t="shared" si="6"/>
        <v>1800</v>
      </c>
      <c r="F11" s="5">
        <f t="shared" si="0"/>
        <v>2378.5714285714289</v>
      </c>
      <c r="G11" s="8">
        <v>280</v>
      </c>
      <c r="H11" s="8">
        <v>8</v>
      </c>
      <c r="I11">
        <v>0</v>
      </c>
      <c r="J11" s="13">
        <v>6</v>
      </c>
      <c r="K11" s="8">
        <f t="shared" si="1"/>
        <v>37</v>
      </c>
      <c r="L11" s="5">
        <f t="shared" si="7"/>
        <v>22</v>
      </c>
      <c r="M11" s="5">
        <f t="shared" si="8"/>
        <v>78.571428571428569</v>
      </c>
      <c r="N11" s="5">
        <f t="shared" si="9"/>
        <v>21.428571428571427</v>
      </c>
      <c r="O11" s="8">
        <v>9</v>
      </c>
      <c r="P11" s="8">
        <v>23</v>
      </c>
      <c r="Q11" s="8">
        <v>5</v>
      </c>
      <c r="R11" s="8">
        <v>0</v>
      </c>
      <c r="S11">
        <f t="shared" si="10"/>
        <v>24.324324324324326</v>
      </c>
      <c r="T11" s="5">
        <f t="shared" si="2"/>
        <v>82.142857142857139</v>
      </c>
      <c r="U11" s="5">
        <f t="shared" si="3"/>
        <v>17.857142857142858</v>
      </c>
      <c r="V11" s="5">
        <f t="shared" si="4"/>
        <v>0</v>
      </c>
      <c r="W11" s="5">
        <f t="shared" si="5"/>
        <v>0.21621621621621623</v>
      </c>
      <c r="X11" s="5">
        <f t="shared" si="11"/>
        <v>0</v>
      </c>
    </row>
    <row r="12" spans="1:26" s="8" customFormat="1">
      <c r="A12">
        <v>5</v>
      </c>
      <c r="B12" t="s">
        <v>93</v>
      </c>
      <c r="C12" t="s">
        <v>134</v>
      </c>
      <c r="D12" t="s">
        <v>139</v>
      </c>
      <c r="E12" s="5" t="e">
        <f t="shared" si="6"/>
        <v>#VALUE!</v>
      </c>
      <c r="F12" s="5">
        <f t="shared" si="0"/>
        <v>0</v>
      </c>
      <c r="G12">
        <v>280</v>
      </c>
      <c r="H12">
        <v>13</v>
      </c>
      <c r="I12">
        <v>13</v>
      </c>
      <c r="J12" s="13">
        <v>0</v>
      </c>
      <c r="K12" s="5">
        <f t="shared" si="1"/>
        <v>0</v>
      </c>
      <c r="L12" s="5" t="e">
        <f t="shared" si="7"/>
        <v>#VALUE!</v>
      </c>
      <c r="M12" s="5" t="e">
        <f t="shared" si="8"/>
        <v>#VALUE!</v>
      </c>
      <c r="N12" s="5" t="e">
        <f t="shared" si="9"/>
        <v>#VALUE!</v>
      </c>
      <c r="O12" s="10" t="s">
        <v>135</v>
      </c>
      <c r="P12" s="10"/>
      <c r="Q12" s="10"/>
      <c r="R12" s="10"/>
      <c r="S12" t="e">
        <f t="shared" si="10"/>
        <v>#VALUE!</v>
      </c>
      <c r="T12" s="5">
        <v>0</v>
      </c>
      <c r="U12" s="5">
        <v>0</v>
      </c>
      <c r="V12" s="5">
        <v>0</v>
      </c>
      <c r="W12" s="5">
        <v>0</v>
      </c>
      <c r="X12" s="5" t="e">
        <f t="shared" si="11"/>
        <v>#VALUE!</v>
      </c>
      <c r="Y12"/>
      <c r="Z12" t="s">
        <v>109</v>
      </c>
    </row>
    <row r="13" spans="1:26">
      <c r="A13">
        <v>5</v>
      </c>
      <c r="B13" t="s">
        <v>97</v>
      </c>
      <c r="C13" t="s">
        <v>134</v>
      </c>
      <c r="D13" t="s">
        <v>139</v>
      </c>
      <c r="E13" s="5">
        <f t="shared" si="6"/>
        <v>2250</v>
      </c>
      <c r="F13" s="5">
        <f t="shared" si="0"/>
        <v>2635.7142857142858</v>
      </c>
      <c r="G13">
        <v>280</v>
      </c>
      <c r="H13">
        <v>6</v>
      </c>
      <c r="I13">
        <f t="shared" si="12"/>
        <v>0</v>
      </c>
      <c r="J13" s="13">
        <v>1</v>
      </c>
      <c r="K13" s="5">
        <f t="shared" si="1"/>
        <v>41</v>
      </c>
      <c r="L13" s="5">
        <f t="shared" si="7"/>
        <v>34</v>
      </c>
      <c r="M13" s="5">
        <f t="shared" si="8"/>
        <v>97.142857142857139</v>
      </c>
      <c r="N13" s="5">
        <f t="shared" si="9"/>
        <v>2.8571428571428572</v>
      </c>
      <c r="O13">
        <v>6</v>
      </c>
      <c r="P13">
        <v>27</v>
      </c>
      <c r="Q13">
        <v>8</v>
      </c>
      <c r="R13">
        <v>0</v>
      </c>
      <c r="S13">
        <f t="shared" si="10"/>
        <v>14.634146341463413</v>
      </c>
      <c r="T13" s="5">
        <f t="shared" ref="T13:T37" si="13">(P13/(P13+Q13+R13))*100</f>
        <v>77.142857142857153</v>
      </c>
      <c r="U13" s="5">
        <f t="shared" ref="U13:U37" si="14">(Q13/(P13+Q13+R13))*100</f>
        <v>22.857142857142858</v>
      </c>
      <c r="V13" s="5">
        <f t="shared" ref="V13:V37" si="15">(R13/(P13+Q13+R13))*100</f>
        <v>0</v>
      </c>
      <c r="W13" s="5">
        <f t="shared" ref="W13:W37" si="16">H13/(O13+P13+Q13+R13)</f>
        <v>0.14634146341463414</v>
      </c>
      <c r="X13" s="5">
        <f t="shared" si="11"/>
        <v>0</v>
      </c>
    </row>
    <row r="14" spans="1:26">
      <c r="A14">
        <v>5</v>
      </c>
      <c r="B14" t="s">
        <v>100</v>
      </c>
      <c r="C14" t="s">
        <v>134</v>
      </c>
      <c r="D14" t="s">
        <v>121</v>
      </c>
      <c r="E14" s="5">
        <f t="shared" si="6"/>
        <v>900</v>
      </c>
      <c r="F14" s="5">
        <f t="shared" si="0"/>
        <v>1092.8571428571429</v>
      </c>
      <c r="G14">
        <v>400</v>
      </c>
      <c r="H14">
        <v>3</v>
      </c>
      <c r="I14">
        <f t="shared" si="12"/>
        <v>1</v>
      </c>
      <c r="J14" s="13">
        <v>2</v>
      </c>
      <c r="K14" s="5">
        <f t="shared" si="1"/>
        <v>17</v>
      </c>
      <c r="L14" s="5">
        <f t="shared" si="7"/>
        <v>12</v>
      </c>
      <c r="M14" s="5">
        <f t="shared" si="8"/>
        <v>80</v>
      </c>
      <c r="N14" s="5">
        <f t="shared" si="9"/>
        <v>13.333333333333334</v>
      </c>
      <c r="O14">
        <v>2</v>
      </c>
      <c r="P14">
        <v>12</v>
      </c>
      <c r="Q14">
        <v>3</v>
      </c>
      <c r="R14">
        <v>0</v>
      </c>
      <c r="S14">
        <f t="shared" si="10"/>
        <v>11.76470588235294</v>
      </c>
      <c r="T14" s="5">
        <f t="shared" si="13"/>
        <v>80</v>
      </c>
      <c r="U14" s="5">
        <f t="shared" si="14"/>
        <v>20</v>
      </c>
      <c r="V14" s="5">
        <f t="shared" si="15"/>
        <v>0</v>
      </c>
      <c r="W14" s="5">
        <f t="shared" si="16"/>
        <v>0.17647058823529413</v>
      </c>
      <c r="X14" s="5">
        <f t="shared" si="11"/>
        <v>6.666666666666667</v>
      </c>
    </row>
    <row r="15" spans="1:26">
      <c r="A15">
        <v>5</v>
      </c>
      <c r="B15" t="s">
        <v>104</v>
      </c>
      <c r="C15" t="s">
        <v>134</v>
      </c>
      <c r="D15" t="s">
        <v>121</v>
      </c>
      <c r="E15" s="5">
        <f t="shared" si="6"/>
        <v>1092.8571428571429</v>
      </c>
      <c r="F15" s="5">
        <f t="shared" si="0"/>
        <v>1350</v>
      </c>
      <c r="G15">
        <v>400</v>
      </c>
      <c r="H15">
        <v>4</v>
      </c>
      <c r="I15">
        <f t="shared" si="12"/>
        <v>1</v>
      </c>
      <c r="J15" s="13">
        <v>2</v>
      </c>
      <c r="K15" s="5">
        <f t="shared" si="1"/>
        <v>21</v>
      </c>
      <c r="L15" s="5">
        <f t="shared" si="7"/>
        <v>15</v>
      </c>
      <c r="M15" s="5">
        <f t="shared" si="8"/>
        <v>83.333333333333343</v>
      </c>
      <c r="N15" s="5">
        <f t="shared" si="9"/>
        <v>11.111111111111111</v>
      </c>
      <c r="O15">
        <v>3</v>
      </c>
      <c r="P15">
        <v>18</v>
      </c>
      <c r="Q15">
        <v>0</v>
      </c>
      <c r="R15">
        <v>0</v>
      </c>
      <c r="S15">
        <f t="shared" si="10"/>
        <v>14.285714285714285</v>
      </c>
      <c r="T15" s="5">
        <f t="shared" si="13"/>
        <v>100</v>
      </c>
      <c r="U15" s="5">
        <f t="shared" si="14"/>
        <v>0</v>
      </c>
      <c r="V15" s="5">
        <f t="shared" si="15"/>
        <v>0</v>
      </c>
      <c r="W15" s="5">
        <f t="shared" si="16"/>
        <v>0.19047619047619047</v>
      </c>
      <c r="X15" s="5">
        <f t="shared" si="11"/>
        <v>5.5555555555555554</v>
      </c>
    </row>
    <row r="16" spans="1:26" s="8" customFormat="1">
      <c r="A16">
        <v>1</v>
      </c>
      <c r="B16" t="s">
        <v>93</v>
      </c>
      <c r="C16" t="s">
        <v>134</v>
      </c>
      <c r="D16" t="s">
        <v>142</v>
      </c>
      <c r="E16" s="5">
        <f t="shared" si="6"/>
        <v>1992.8571428571427</v>
      </c>
      <c r="F16" s="5">
        <f t="shared" si="0"/>
        <v>2378.5714285714289</v>
      </c>
      <c r="G16">
        <v>400</v>
      </c>
      <c r="H16">
        <v>3</v>
      </c>
      <c r="I16">
        <v>0</v>
      </c>
      <c r="J16" s="13">
        <v>3</v>
      </c>
      <c r="K16" s="5">
        <f t="shared" si="1"/>
        <v>37</v>
      </c>
      <c r="L16" s="5">
        <f t="shared" si="7"/>
        <v>28</v>
      </c>
      <c r="M16" s="5">
        <f t="shared" si="8"/>
        <v>90.322580645161281</v>
      </c>
      <c r="N16" s="5">
        <f t="shared" si="9"/>
        <v>9.67741935483871</v>
      </c>
      <c r="O16">
        <v>6</v>
      </c>
      <c r="P16">
        <v>23</v>
      </c>
      <c r="Q16">
        <v>8</v>
      </c>
      <c r="R16">
        <v>0</v>
      </c>
      <c r="S16">
        <f t="shared" si="10"/>
        <v>16.216216216216218</v>
      </c>
      <c r="T16" s="5">
        <f t="shared" si="13"/>
        <v>74.193548387096769</v>
      </c>
      <c r="U16" s="5">
        <f t="shared" si="14"/>
        <v>25.806451612903224</v>
      </c>
      <c r="V16" s="5">
        <f t="shared" si="15"/>
        <v>0</v>
      </c>
      <c r="W16" s="5">
        <f t="shared" si="16"/>
        <v>8.1081081081081086E-2</v>
      </c>
      <c r="X16" s="5">
        <f t="shared" si="11"/>
        <v>0</v>
      </c>
      <c r="Y16"/>
      <c r="Z16"/>
    </row>
    <row r="17" spans="1:26">
      <c r="A17">
        <v>1</v>
      </c>
      <c r="B17" t="s">
        <v>97</v>
      </c>
      <c r="C17" t="s">
        <v>134</v>
      </c>
      <c r="D17" t="s">
        <v>142</v>
      </c>
      <c r="E17" s="5">
        <f t="shared" si="6"/>
        <v>1221.4285714285713</v>
      </c>
      <c r="F17" s="5">
        <f t="shared" si="0"/>
        <v>1735.7142857142856</v>
      </c>
      <c r="G17">
        <v>400</v>
      </c>
      <c r="H17">
        <v>3</v>
      </c>
      <c r="I17">
        <v>0</v>
      </c>
      <c r="J17" s="13">
        <v>3</v>
      </c>
      <c r="K17" s="5">
        <f t="shared" si="1"/>
        <v>27</v>
      </c>
      <c r="L17" s="5">
        <f t="shared" si="7"/>
        <v>16</v>
      </c>
      <c r="M17" s="5">
        <f t="shared" si="8"/>
        <v>84.210526315789465</v>
      </c>
      <c r="N17" s="5">
        <f t="shared" si="9"/>
        <v>15.789473684210526</v>
      </c>
      <c r="O17">
        <v>8</v>
      </c>
      <c r="P17">
        <v>16</v>
      </c>
      <c r="Q17">
        <v>3</v>
      </c>
      <c r="R17">
        <v>0</v>
      </c>
      <c r="S17">
        <f t="shared" si="10"/>
        <v>29.629629629629626</v>
      </c>
      <c r="T17" s="5">
        <f t="shared" si="13"/>
        <v>84.210526315789465</v>
      </c>
      <c r="U17" s="5">
        <f t="shared" si="14"/>
        <v>15.789473684210526</v>
      </c>
      <c r="V17" s="5">
        <f t="shared" si="15"/>
        <v>0</v>
      </c>
      <c r="W17" s="5">
        <f t="shared" si="16"/>
        <v>0.1111111111111111</v>
      </c>
      <c r="X17" s="5">
        <f t="shared" si="11"/>
        <v>0</v>
      </c>
    </row>
    <row r="18" spans="1:26">
      <c r="A18">
        <v>6</v>
      </c>
      <c r="B18" t="s">
        <v>95</v>
      </c>
      <c r="C18" t="s">
        <v>134</v>
      </c>
      <c r="D18" t="s">
        <v>47</v>
      </c>
      <c r="E18" s="5">
        <f t="shared" si="6"/>
        <v>1157.1428571428571</v>
      </c>
      <c r="F18" s="5">
        <f t="shared" si="0"/>
        <v>1350</v>
      </c>
      <c r="G18">
        <v>400</v>
      </c>
      <c r="H18">
        <v>3</v>
      </c>
      <c r="I18">
        <f t="shared" si="12"/>
        <v>2</v>
      </c>
      <c r="J18" s="13">
        <v>2</v>
      </c>
      <c r="K18" s="5">
        <f t="shared" si="1"/>
        <v>21</v>
      </c>
      <c r="L18" s="5">
        <f t="shared" si="7"/>
        <v>16</v>
      </c>
      <c r="M18" s="5">
        <f t="shared" si="8"/>
        <v>80</v>
      </c>
      <c r="N18" s="5">
        <f t="shared" si="9"/>
        <v>10</v>
      </c>
      <c r="O18">
        <v>1</v>
      </c>
      <c r="P18">
        <v>15</v>
      </c>
      <c r="Q18">
        <v>5</v>
      </c>
      <c r="R18">
        <v>0</v>
      </c>
      <c r="S18">
        <f t="shared" si="10"/>
        <v>4.7619047619047619</v>
      </c>
      <c r="T18" s="5">
        <f t="shared" si="13"/>
        <v>75</v>
      </c>
      <c r="U18" s="5">
        <f t="shared" si="14"/>
        <v>25</v>
      </c>
      <c r="V18" s="5">
        <f t="shared" si="15"/>
        <v>0</v>
      </c>
      <c r="W18" s="5">
        <f t="shared" si="16"/>
        <v>0.14285714285714285</v>
      </c>
      <c r="X18" s="5">
        <f t="shared" si="11"/>
        <v>10</v>
      </c>
      <c r="Y18" t="s">
        <v>55</v>
      </c>
    </row>
    <row r="19" spans="1:26" s="8" customFormat="1">
      <c r="A19">
        <v>6</v>
      </c>
      <c r="B19" t="s">
        <v>102</v>
      </c>
      <c r="C19" t="s">
        <v>134</v>
      </c>
      <c r="D19" t="s">
        <v>47</v>
      </c>
      <c r="E19" s="5">
        <f t="shared" si="6"/>
        <v>1221.4285714285713</v>
      </c>
      <c r="F19" s="5">
        <f t="shared" si="0"/>
        <v>1414.2857142857144</v>
      </c>
      <c r="G19">
        <v>400</v>
      </c>
      <c r="H19">
        <v>3</v>
      </c>
      <c r="I19">
        <f t="shared" si="12"/>
        <v>2</v>
      </c>
      <c r="J19" s="13">
        <v>2</v>
      </c>
      <c r="K19" s="5">
        <f t="shared" si="1"/>
        <v>22</v>
      </c>
      <c r="L19" s="5">
        <f t="shared" si="7"/>
        <v>17</v>
      </c>
      <c r="M19" s="5">
        <f t="shared" si="8"/>
        <v>80.952380952380949</v>
      </c>
      <c r="N19" s="5">
        <f t="shared" si="9"/>
        <v>9.5238095238095237</v>
      </c>
      <c r="O19">
        <v>1</v>
      </c>
      <c r="P19">
        <v>20</v>
      </c>
      <c r="Q19">
        <v>1</v>
      </c>
      <c r="R19">
        <v>0</v>
      </c>
      <c r="S19">
        <f t="shared" si="10"/>
        <v>4.5454545454545459</v>
      </c>
      <c r="T19" s="5">
        <f t="shared" si="13"/>
        <v>95.238095238095227</v>
      </c>
      <c r="U19" s="5">
        <f t="shared" si="14"/>
        <v>4.7619047619047619</v>
      </c>
      <c r="V19" s="5">
        <f t="shared" si="15"/>
        <v>0</v>
      </c>
      <c r="W19" s="5">
        <f t="shared" si="16"/>
        <v>0.13636363636363635</v>
      </c>
      <c r="X19" s="5">
        <f t="shared" si="11"/>
        <v>9.5238095238095237</v>
      </c>
      <c r="Y19" s="5" t="s">
        <v>55</v>
      </c>
      <c r="Z19"/>
    </row>
    <row r="20" spans="1:26">
      <c r="A20" s="8">
        <v>3</v>
      </c>
      <c r="B20" s="8" t="s">
        <v>93</v>
      </c>
      <c r="C20" s="8" t="s">
        <v>134</v>
      </c>
      <c r="D20" s="8" t="s">
        <v>52</v>
      </c>
      <c r="E20" s="5">
        <f t="shared" si="6"/>
        <v>835.71428571428578</v>
      </c>
      <c r="F20" s="5">
        <f t="shared" si="0"/>
        <v>1607.1428571428571</v>
      </c>
      <c r="G20" s="8">
        <v>400</v>
      </c>
      <c r="H20" s="8">
        <v>12</v>
      </c>
      <c r="I20">
        <f t="shared" si="12"/>
        <v>2</v>
      </c>
      <c r="J20" s="13">
        <v>2</v>
      </c>
      <c r="K20" s="8">
        <f t="shared" si="1"/>
        <v>25</v>
      </c>
      <c r="L20" s="5">
        <f t="shared" si="7"/>
        <v>11</v>
      </c>
      <c r="M20" s="5">
        <f t="shared" si="8"/>
        <v>73.333333333333329</v>
      </c>
      <c r="N20" s="5">
        <f t="shared" si="9"/>
        <v>13.333333333333334</v>
      </c>
      <c r="O20" s="8">
        <v>10</v>
      </c>
      <c r="P20" s="8">
        <v>12</v>
      </c>
      <c r="Q20" s="8">
        <v>2</v>
      </c>
      <c r="R20" s="8">
        <v>1</v>
      </c>
      <c r="S20">
        <f t="shared" si="10"/>
        <v>40</v>
      </c>
      <c r="T20" s="5">
        <f t="shared" si="13"/>
        <v>80</v>
      </c>
      <c r="U20" s="5">
        <f t="shared" si="14"/>
        <v>13.333333333333334</v>
      </c>
      <c r="V20" s="5">
        <f t="shared" si="15"/>
        <v>6.666666666666667</v>
      </c>
      <c r="W20" s="5">
        <f t="shared" si="16"/>
        <v>0.48</v>
      </c>
      <c r="X20" s="5">
        <f t="shared" si="11"/>
        <v>13.333333333333334</v>
      </c>
      <c r="Y20" s="8" t="s">
        <v>55</v>
      </c>
      <c r="Z20" s="8" t="s">
        <v>109</v>
      </c>
    </row>
    <row r="21" spans="1:26">
      <c r="A21" s="8">
        <v>3</v>
      </c>
      <c r="B21" s="8" t="s">
        <v>97</v>
      </c>
      <c r="C21" s="8" t="s">
        <v>134</v>
      </c>
      <c r="D21" s="8" t="s">
        <v>52</v>
      </c>
      <c r="E21" s="5">
        <f t="shared" si="6"/>
        <v>321.42857142857144</v>
      </c>
      <c r="F21" s="5">
        <f t="shared" si="0"/>
        <v>707.14285714285722</v>
      </c>
      <c r="G21" s="8">
        <v>400</v>
      </c>
      <c r="H21" s="8">
        <v>5</v>
      </c>
      <c r="I21">
        <v>0</v>
      </c>
      <c r="J21" s="13">
        <v>2</v>
      </c>
      <c r="K21" s="8">
        <f t="shared" si="1"/>
        <v>11</v>
      </c>
      <c r="L21" s="5">
        <f t="shared" si="7"/>
        <v>3</v>
      </c>
      <c r="M21" s="5">
        <f t="shared" si="8"/>
        <v>60</v>
      </c>
      <c r="N21" s="5">
        <f t="shared" si="9"/>
        <v>40</v>
      </c>
      <c r="O21" s="8">
        <v>6</v>
      </c>
      <c r="P21" s="8">
        <v>5</v>
      </c>
      <c r="Q21" s="8">
        <v>0</v>
      </c>
      <c r="R21" s="8">
        <v>0</v>
      </c>
      <c r="S21">
        <f t="shared" si="10"/>
        <v>54.54545454545454</v>
      </c>
      <c r="T21" s="5">
        <f t="shared" si="13"/>
        <v>100</v>
      </c>
      <c r="U21" s="5">
        <f t="shared" si="14"/>
        <v>0</v>
      </c>
      <c r="V21" s="5">
        <f t="shared" si="15"/>
        <v>0</v>
      </c>
      <c r="W21" s="5">
        <f t="shared" si="16"/>
        <v>0.45454545454545453</v>
      </c>
      <c r="X21" s="5">
        <f t="shared" si="11"/>
        <v>0</v>
      </c>
      <c r="Y21" s="8" t="s">
        <v>55</v>
      </c>
      <c r="Z21" s="8"/>
    </row>
    <row r="22" spans="1:26">
      <c r="A22">
        <v>5</v>
      </c>
      <c r="B22" t="s">
        <v>95</v>
      </c>
      <c r="C22" t="s">
        <v>134</v>
      </c>
      <c r="D22" t="s">
        <v>53</v>
      </c>
      <c r="E22" s="5">
        <f t="shared" si="6"/>
        <v>321.42857142857144</v>
      </c>
      <c r="F22" s="5">
        <f t="shared" si="0"/>
        <v>1735.7142857142856</v>
      </c>
      <c r="G22">
        <v>400</v>
      </c>
      <c r="H22">
        <v>21</v>
      </c>
      <c r="I22">
        <v>0</v>
      </c>
      <c r="J22" s="13">
        <v>0</v>
      </c>
      <c r="K22" s="5">
        <f t="shared" si="1"/>
        <v>27</v>
      </c>
      <c r="L22" s="5">
        <f t="shared" si="7"/>
        <v>5</v>
      </c>
      <c r="M22" s="5">
        <f t="shared" si="8"/>
        <v>100</v>
      </c>
      <c r="N22" s="5">
        <f t="shared" si="9"/>
        <v>0</v>
      </c>
      <c r="O22">
        <v>22</v>
      </c>
      <c r="P22">
        <v>4</v>
      </c>
      <c r="Q22">
        <v>1</v>
      </c>
      <c r="R22">
        <v>0</v>
      </c>
      <c r="S22">
        <f t="shared" si="10"/>
        <v>81.481481481481481</v>
      </c>
      <c r="T22" s="5">
        <f t="shared" si="13"/>
        <v>80</v>
      </c>
      <c r="U22" s="5">
        <f t="shared" si="14"/>
        <v>20</v>
      </c>
      <c r="V22" s="5">
        <f t="shared" si="15"/>
        <v>0</v>
      </c>
      <c r="W22" s="5">
        <f t="shared" si="16"/>
        <v>0.77777777777777779</v>
      </c>
      <c r="X22" s="5">
        <f t="shared" si="11"/>
        <v>0</v>
      </c>
      <c r="Z22" t="s">
        <v>109</v>
      </c>
    </row>
    <row r="23" spans="1:26" s="8" customFormat="1">
      <c r="A23">
        <v>5</v>
      </c>
      <c r="B23" t="s">
        <v>99</v>
      </c>
      <c r="C23" t="s">
        <v>134</v>
      </c>
      <c r="D23" t="s">
        <v>53</v>
      </c>
      <c r="E23" s="5">
        <f t="shared" si="6"/>
        <v>192.85714285714286</v>
      </c>
      <c r="F23" s="5">
        <f t="shared" si="0"/>
        <v>1542.8571428571429</v>
      </c>
      <c r="G23">
        <v>400</v>
      </c>
      <c r="H23">
        <v>21</v>
      </c>
      <c r="I23">
        <f t="shared" si="12"/>
        <v>3</v>
      </c>
      <c r="J23" s="13">
        <v>2</v>
      </c>
      <c r="K23" s="5">
        <f t="shared" si="1"/>
        <v>24</v>
      </c>
      <c r="L23" s="5">
        <f t="shared" si="7"/>
        <v>1</v>
      </c>
      <c r="M23" s="5">
        <f t="shared" si="8"/>
        <v>16.666666666666664</v>
      </c>
      <c r="N23" s="5">
        <f t="shared" si="9"/>
        <v>33.333333333333329</v>
      </c>
      <c r="O23">
        <v>18</v>
      </c>
      <c r="P23">
        <v>5</v>
      </c>
      <c r="Q23">
        <v>1</v>
      </c>
      <c r="R23">
        <v>0</v>
      </c>
      <c r="S23">
        <f t="shared" si="10"/>
        <v>75</v>
      </c>
      <c r="T23" s="5">
        <f t="shared" si="13"/>
        <v>83.333333333333343</v>
      </c>
      <c r="U23" s="5">
        <f t="shared" si="14"/>
        <v>16.666666666666664</v>
      </c>
      <c r="V23" s="5">
        <f t="shared" si="15"/>
        <v>0</v>
      </c>
      <c r="W23" s="5">
        <f t="shared" si="16"/>
        <v>0.875</v>
      </c>
      <c r="X23" s="5">
        <f t="shared" si="11"/>
        <v>50</v>
      </c>
      <c r="Y23"/>
      <c r="Z23"/>
    </row>
    <row r="24" spans="1:26">
      <c r="A24">
        <v>5</v>
      </c>
      <c r="B24" t="s">
        <v>96</v>
      </c>
      <c r="C24" t="s">
        <v>134</v>
      </c>
      <c r="D24" t="s">
        <v>140</v>
      </c>
      <c r="E24" s="5">
        <f t="shared" si="6"/>
        <v>385.71428571428572</v>
      </c>
      <c r="F24" s="5">
        <f t="shared" si="0"/>
        <v>514.28571428571433</v>
      </c>
      <c r="G24">
        <v>400</v>
      </c>
      <c r="H24">
        <v>2</v>
      </c>
      <c r="I24">
        <f t="shared" si="12"/>
        <v>1</v>
      </c>
      <c r="J24" s="13">
        <v>1</v>
      </c>
      <c r="K24" s="5">
        <f t="shared" si="1"/>
        <v>8</v>
      </c>
      <c r="L24" s="5">
        <f t="shared" si="7"/>
        <v>5</v>
      </c>
      <c r="M24" s="5">
        <f t="shared" si="8"/>
        <v>71.428571428571431</v>
      </c>
      <c r="N24" s="5">
        <f t="shared" si="9"/>
        <v>14.285714285714285</v>
      </c>
      <c r="O24">
        <v>1</v>
      </c>
      <c r="P24">
        <v>6</v>
      </c>
      <c r="Q24">
        <v>1</v>
      </c>
      <c r="R24">
        <v>0</v>
      </c>
      <c r="S24">
        <f t="shared" si="10"/>
        <v>12.5</v>
      </c>
      <c r="T24" s="5">
        <f t="shared" si="13"/>
        <v>85.714285714285708</v>
      </c>
      <c r="U24" s="5">
        <f t="shared" si="14"/>
        <v>14.285714285714285</v>
      </c>
      <c r="V24" s="5">
        <f t="shared" si="15"/>
        <v>0</v>
      </c>
      <c r="W24" s="5">
        <f t="shared" si="16"/>
        <v>0.25</v>
      </c>
      <c r="X24" s="5">
        <f t="shared" si="11"/>
        <v>14.285714285714285</v>
      </c>
    </row>
    <row r="25" spans="1:26">
      <c r="A25">
        <v>5</v>
      </c>
      <c r="B25" t="s">
        <v>103</v>
      </c>
      <c r="C25" t="s">
        <v>134</v>
      </c>
      <c r="D25" t="s">
        <v>140</v>
      </c>
      <c r="E25" s="5">
        <f t="shared" si="6"/>
        <v>321.42857142857144</v>
      </c>
      <c r="F25" s="5">
        <f t="shared" si="0"/>
        <v>514.28571428571433</v>
      </c>
      <c r="G25">
        <v>400</v>
      </c>
      <c r="H25">
        <v>3</v>
      </c>
      <c r="I25">
        <f t="shared" si="12"/>
        <v>1</v>
      </c>
      <c r="J25" s="13">
        <v>0</v>
      </c>
      <c r="K25" s="5">
        <f t="shared" si="1"/>
        <v>8</v>
      </c>
      <c r="L25" s="5">
        <f t="shared" si="7"/>
        <v>5</v>
      </c>
      <c r="M25" s="5">
        <f t="shared" si="8"/>
        <v>83.333333333333343</v>
      </c>
      <c r="N25" s="5">
        <f t="shared" si="9"/>
        <v>0</v>
      </c>
      <c r="O25">
        <v>2</v>
      </c>
      <c r="P25">
        <v>5</v>
      </c>
      <c r="Q25">
        <v>1</v>
      </c>
      <c r="R25">
        <v>0</v>
      </c>
      <c r="S25">
        <f t="shared" si="10"/>
        <v>25</v>
      </c>
      <c r="T25" s="5">
        <f t="shared" si="13"/>
        <v>83.333333333333343</v>
      </c>
      <c r="U25" s="5">
        <f t="shared" si="14"/>
        <v>16.666666666666664</v>
      </c>
      <c r="V25" s="5">
        <f t="shared" si="15"/>
        <v>0</v>
      </c>
      <c r="W25" s="5">
        <f t="shared" si="16"/>
        <v>0.375</v>
      </c>
      <c r="X25" s="5">
        <f t="shared" si="11"/>
        <v>16.666666666666664</v>
      </c>
    </row>
    <row r="26" spans="1:26">
      <c r="A26">
        <v>3</v>
      </c>
      <c r="B26" t="s">
        <v>95</v>
      </c>
      <c r="C26" t="s">
        <v>134</v>
      </c>
      <c r="D26" t="s">
        <v>118</v>
      </c>
      <c r="E26" s="5">
        <f t="shared" si="6"/>
        <v>3857.1428571428573</v>
      </c>
      <c r="F26" s="5">
        <f t="shared" si="0"/>
        <v>3985.7142857142853</v>
      </c>
      <c r="G26">
        <v>1000</v>
      </c>
      <c r="H26">
        <v>2</v>
      </c>
      <c r="I26">
        <f t="shared" si="12"/>
        <v>2</v>
      </c>
      <c r="J26" s="13">
        <v>16</v>
      </c>
      <c r="K26" s="5">
        <f t="shared" si="1"/>
        <v>62</v>
      </c>
      <c r="L26" s="5">
        <f t="shared" si="7"/>
        <v>44</v>
      </c>
      <c r="M26" s="5">
        <f t="shared" si="8"/>
        <v>70.967741935483872</v>
      </c>
      <c r="N26" s="5">
        <f t="shared" si="9"/>
        <v>25.806451612903224</v>
      </c>
      <c r="O26">
        <v>0</v>
      </c>
      <c r="P26">
        <v>32</v>
      </c>
      <c r="Q26">
        <v>28</v>
      </c>
      <c r="R26">
        <v>2</v>
      </c>
      <c r="S26">
        <f t="shared" si="10"/>
        <v>0</v>
      </c>
      <c r="T26" s="5">
        <f t="shared" si="13"/>
        <v>51.612903225806448</v>
      </c>
      <c r="U26" s="5">
        <f t="shared" si="14"/>
        <v>45.161290322580641</v>
      </c>
      <c r="V26" s="5">
        <f t="shared" si="15"/>
        <v>3.225806451612903</v>
      </c>
      <c r="W26" s="5">
        <f t="shared" si="16"/>
        <v>3.2258064516129031E-2</v>
      </c>
      <c r="X26" s="5">
        <f t="shared" si="11"/>
        <v>3.225806451612903</v>
      </c>
    </row>
    <row r="27" spans="1:26">
      <c r="A27">
        <v>3</v>
      </c>
      <c r="B27" t="s">
        <v>99</v>
      </c>
      <c r="C27" t="s">
        <v>134</v>
      </c>
      <c r="D27" t="s">
        <v>118</v>
      </c>
      <c r="E27" s="5">
        <f t="shared" si="6"/>
        <v>3278.5714285714284</v>
      </c>
      <c r="F27" s="5">
        <f t="shared" si="0"/>
        <v>3535.7142857142858</v>
      </c>
      <c r="G27">
        <v>1000</v>
      </c>
      <c r="H27">
        <v>4</v>
      </c>
      <c r="I27">
        <f t="shared" si="12"/>
        <v>2</v>
      </c>
      <c r="J27" s="13">
        <v>7</v>
      </c>
      <c r="K27" s="5">
        <f t="shared" si="1"/>
        <v>55</v>
      </c>
      <c r="L27" s="5">
        <f t="shared" si="7"/>
        <v>44</v>
      </c>
      <c r="M27" s="5">
        <f t="shared" si="8"/>
        <v>83.018867924528308</v>
      </c>
      <c r="N27" s="5">
        <f t="shared" si="9"/>
        <v>13.20754716981132</v>
      </c>
      <c r="O27">
        <v>2</v>
      </c>
      <c r="P27">
        <v>22</v>
      </c>
      <c r="Q27">
        <v>29</v>
      </c>
      <c r="R27">
        <v>2</v>
      </c>
      <c r="S27">
        <f t="shared" si="10"/>
        <v>3.6363636363636362</v>
      </c>
      <c r="T27" s="5">
        <f t="shared" si="13"/>
        <v>41.509433962264154</v>
      </c>
      <c r="U27" s="5">
        <f t="shared" si="14"/>
        <v>54.716981132075468</v>
      </c>
      <c r="V27" s="5">
        <f t="shared" si="15"/>
        <v>3.7735849056603774</v>
      </c>
      <c r="W27" s="5">
        <f t="shared" si="16"/>
        <v>7.2727272727272724E-2</v>
      </c>
      <c r="X27" s="5">
        <f t="shared" si="11"/>
        <v>3.7735849056603774</v>
      </c>
      <c r="Z27" t="s">
        <v>109</v>
      </c>
    </row>
    <row r="28" spans="1:26">
      <c r="A28">
        <v>3</v>
      </c>
      <c r="B28" t="s">
        <v>96</v>
      </c>
      <c r="C28" t="s">
        <v>134</v>
      </c>
      <c r="D28" t="s">
        <v>137</v>
      </c>
      <c r="E28" s="5">
        <f t="shared" si="6"/>
        <v>2828.5714285714289</v>
      </c>
      <c r="F28" s="5">
        <f t="shared" si="0"/>
        <v>3085.7142857142858</v>
      </c>
      <c r="G28">
        <v>1000</v>
      </c>
      <c r="H28">
        <v>4</v>
      </c>
      <c r="I28">
        <f t="shared" si="12"/>
        <v>0</v>
      </c>
      <c r="J28" s="13">
        <v>8</v>
      </c>
      <c r="K28" s="5">
        <f t="shared" si="1"/>
        <v>48</v>
      </c>
      <c r="L28" s="5">
        <f t="shared" si="7"/>
        <v>36</v>
      </c>
      <c r="M28" s="5">
        <f t="shared" si="8"/>
        <v>81.818181818181827</v>
      </c>
      <c r="N28" s="5">
        <f t="shared" si="9"/>
        <v>18.181818181818183</v>
      </c>
      <c r="O28">
        <v>4</v>
      </c>
      <c r="P28">
        <v>18</v>
      </c>
      <c r="Q28">
        <v>26</v>
      </c>
      <c r="R28">
        <v>0</v>
      </c>
      <c r="S28">
        <f t="shared" si="10"/>
        <v>8.3333333333333321</v>
      </c>
      <c r="T28" s="5">
        <f t="shared" si="13"/>
        <v>40.909090909090914</v>
      </c>
      <c r="U28" s="5">
        <f t="shared" si="14"/>
        <v>59.090909090909093</v>
      </c>
      <c r="V28" s="5">
        <f t="shared" si="15"/>
        <v>0</v>
      </c>
      <c r="W28" s="5">
        <f t="shared" si="16"/>
        <v>8.3333333333333329E-2</v>
      </c>
      <c r="X28" s="5">
        <f t="shared" si="11"/>
        <v>0</v>
      </c>
    </row>
    <row r="29" spans="1:26">
      <c r="A29">
        <v>3</v>
      </c>
      <c r="B29" t="s">
        <v>103</v>
      </c>
      <c r="C29" t="s">
        <v>134</v>
      </c>
      <c r="D29" t="s">
        <v>137</v>
      </c>
      <c r="E29" s="5">
        <f t="shared" si="6"/>
        <v>2700</v>
      </c>
      <c r="F29" s="5">
        <f t="shared" si="0"/>
        <v>2892.8571428571427</v>
      </c>
      <c r="G29">
        <v>1000</v>
      </c>
      <c r="H29">
        <v>3</v>
      </c>
      <c r="I29">
        <f t="shared" si="12"/>
        <v>3</v>
      </c>
      <c r="J29" s="13">
        <v>7</v>
      </c>
      <c r="K29" s="5">
        <f t="shared" si="1"/>
        <v>45</v>
      </c>
      <c r="L29" s="5">
        <f t="shared" si="7"/>
        <v>35</v>
      </c>
      <c r="M29" s="5">
        <f t="shared" si="8"/>
        <v>77.777777777777786</v>
      </c>
      <c r="N29" s="5">
        <f t="shared" si="9"/>
        <v>15.555555555555555</v>
      </c>
      <c r="O29">
        <v>0</v>
      </c>
      <c r="P29">
        <v>36</v>
      </c>
      <c r="Q29">
        <v>9</v>
      </c>
      <c r="R29">
        <v>0</v>
      </c>
      <c r="S29">
        <f t="shared" si="10"/>
        <v>0</v>
      </c>
      <c r="T29" s="5">
        <f t="shared" si="13"/>
        <v>80</v>
      </c>
      <c r="U29" s="5">
        <f t="shared" si="14"/>
        <v>20</v>
      </c>
      <c r="V29" s="5">
        <f t="shared" si="15"/>
        <v>0</v>
      </c>
      <c r="W29" s="5">
        <f t="shared" si="16"/>
        <v>6.6666666666666666E-2</v>
      </c>
      <c r="X29" s="5">
        <f t="shared" si="11"/>
        <v>6.666666666666667</v>
      </c>
    </row>
    <row r="30" spans="1:26">
      <c r="A30" s="8">
        <v>6</v>
      </c>
      <c r="B30" s="8" t="s">
        <v>97</v>
      </c>
      <c r="C30" s="8" t="s">
        <v>134</v>
      </c>
      <c r="D30" s="8" t="s">
        <v>44</v>
      </c>
      <c r="E30" s="5">
        <f t="shared" si="6"/>
        <v>7907.1428571428569</v>
      </c>
      <c r="F30" s="5">
        <f t="shared" si="0"/>
        <v>8035.7142857142862</v>
      </c>
      <c r="G30" s="8">
        <v>1000</v>
      </c>
      <c r="H30" s="8">
        <v>0</v>
      </c>
      <c r="I30">
        <v>0</v>
      </c>
      <c r="J30" s="13">
        <v>4</v>
      </c>
      <c r="K30" s="8">
        <f t="shared" si="1"/>
        <v>125</v>
      </c>
      <c r="L30" s="5">
        <f t="shared" si="7"/>
        <v>119</v>
      </c>
      <c r="M30" s="5">
        <f t="shared" si="8"/>
        <v>96.747967479674799</v>
      </c>
      <c r="N30" s="5">
        <f t="shared" si="9"/>
        <v>3.2520325203252036</v>
      </c>
      <c r="O30" s="8">
        <v>2</v>
      </c>
      <c r="P30" s="8">
        <v>23</v>
      </c>
      <c r="Q30" s="8">
        <v>34</v>
      </c>
      <c r="R30" s="8">
        <v>66</v>
      </c>
      <c r="S30">
        <f t="shared" si="10"/>
        <v>1.6</v>
      </c>
      <c r="T30" s="5">
        <f t="shared" si="13"/>
        <v>18.699186991869919</v>
      </c>
      <c r="U30" s="5">
        <f t="shared" si="14"/>
        <v>27.64227642276423</v>
      </c>
      <c r="V30" s="5">
        <f t="shared" si="15"/>
        <v>53.658536585365859</v>
      </c>
      <c r="W30" s="5">
        <f t="shared" si="16"/>
        <v>0</v>
      </c>
      <c r="X30" s="5">
        <f t="shared" si="11"/>
        <v>0</v>
      </c>
      <c r="Y30" s="8" t="s">
        <v>55</v>
      </c>
      <c r="Z30" s="8" t="s">
        <v>109</v>
      </c>
    </row>
    <row r="31" spans="1:26">
      <c r="A31" s="8">
        <v>6</v>
      </c>
      <c r="B31" s="8" t="s">
        <v>101</v>
      </c>
      <c r="C31" s="8" t="s">
        <v>134</v>
      </c>
      <c r="D31" s="8" t="s">
        <v>44</v>
      </c>
      <c r="E31" s="5">
        <f t="shared" si="6"/>
        <v>3342.8571428571431</v>
      </c>
      <c r="F31" s="5">
        <f t="shared" si="0"/>
        <v>3407.1428571428573</v>
      </c>
      <c r="G31" s="8">
        <v>1000</v>
      </c>
      <c r="H31" s="8">
        <v>1</v>
      </c>
      <c r="I31">
        <f t="shared" si="12"/>
        <v>1</v>
      </c>
      <c r="J31" s="13">
        <v>1</v>
      </c>
      <c r="K31" s="8">
        <f t="shared" si="1"/>
        <v>53</v>
      </c>
      <c r="L31" s="5">
        <f t="shared" si="7"/>
        <v>51</v>
      </c>
      <c r="M31" s="5">
        <f t="shared" si="8"/>
        <v>96.226415094339629</v>
      </c>
      <c r="N31" s="5">
        <f t="shared" si="9"/>
        <v>1.8867924528301887</v>
      </c>
      <c r="O31" s="8">
        <v>0</v>
      </c>
      <c r="P31" s="8">
        <v>21</v>
      </c>
      <c r="Q31" s="8">
        <v>11</v>
      </c>
      <c r="R31" s="8">
        <v>21</v>
      </c>
      <c r="S31">
        <f t="shared" si="10"/>
        <v>0</v>
      </c>
      <c r="T31" s="5">
        <f t="shared" si="13"/>
        <v>39.622641509433961</v>
      </c>
      <c r="U31" s="5">
        <f t="shared" si="14"/>
        <v>20.754716981132077</v>
      </c>
      <c r="V31" s="5">
        <f t="shared" si="15"/>
        <v>39.622641509433961</v>
      </c>
      <c r="W31" s="5">
        <f t="shared" si="16"/>
        <v>1.8867924528301886E-2</v>
      </c>
      <c r="X31" s="5">
        <f t="shared" si="11"/>
        <v>1.8867924528301887</v>
      </c>
      <c r="Y31" s="8" t="s">
        <v>55</v>
      </c>
      <c r="Z31" s="8"/>
    </row>
    <row r="32" spans="1:26">
      <c r="A32" s="8">
        <v>6</v>
      </c>
      <c r="B32" s="8" t="s">
        <v>99</v>
      </c>
      <c r="C32" s="8" t="s">
        <v>134</v>
      </c>
      <c r="D32" s="8" t="s">
        <v>49</v>
      </c>
      <c r="E32" s="5">
        <f t="shared" si="6"/>
        <v>3664.2857142857147</v>
      </c>
      <c r="F32" s="5">
        <f t="shared" si="0"/>
        <v>3921.4285714285716</v>
      </c>
      <c r="G32" s="8">
        <v>1000</v>
      </c>
      <c r="H32" s="8">
        <v>4</v>
      </c>
      <c r="I32">
        <f t="shared" si="12"/>
        <v>4</v>
      </c>
      <c r="J32" s="13">
        <v>4</v>
      </c>
      <c r="K32" s="8">
        <f t="shared" si="1"/>
        <v>61</v>
      </c>
      <c r="L32" s="5">
        <f t="shared" si="7"/>
        <v>53</v>
      </c>
      <c r="M32" s="5">
        <f t="shared" si="8"/>
        <v>86.885245901639337</v>
      </c>
      <c r="N32" s="5">
        <f t="shared" si="9"/>
        <v>6.557377049180328</v>
      </c>
      <c r="O32" s="8">
        <v>0</v>
      </c>
      <c r="P32" s="8">
        <v>23</v>
      </c>
      <c r="Q32" s="8">
        <v>21</v>
      </c>
      <c r="R32" s="8">
        <v>17</v>
      </c>
      <c r="S32">
        <f t="shared" si="10"/>
        <v>0</v>
      </c>
      <c r="T32" s="5">
        <f t="shared" si="13"/>
        <v>37.704918032786885</v>
      </c>
      <c r="U32" s="5">
        <f t="shared" si="14"/>
        <v>34.42622950819672</v>
      </c>
      <c r="V32" s="5">
        <f t="shared" si="15"/>
        <v>27.868852459016392</v>
      </c>
      <c r="W32" s="5">
        <f t="shared" si="16"/>
        <v>6.5573770491803282E-2</v>
      </c>
      <c r="X32" s="5">
        <f t="shared" si="11"/>
        <v>6.557377049180328</v>
      </c>
      <c r="Y32" s="8" t="s">
        <v>55</v>
      </c>
      <c r="Z32" s="8" t="s">
        <v>109</v>
      </c>
    </row>
    <row r="33" spans="1:26">
      <c r="A33" s="8">
        <v>6</v>
      </c>
      <c r="B33" s="8" t="s">
        <v>103</v>
      </c>
      <c r="C33" s="8" t="s">
        <v>134</v>
      </c>
      <c r="D33" s="8" t="s">
        <v>49</v>
      </c>
      <c r="E33" s="5">
        <f t="shared" si="6"/>
        <v>4242.8571428571431</v>
      </c>
      <c r="F33" s="5">
        <f t="shared" si="0"/>
        <v>4564.2857142857138</v>
      </c>
      <c r="G33" s="8">
        <v>1000</v>
      </c>
      <c r="H33" s="8">
        <v>5</v>
      </c>
      <c r="I33">
        <f t="shared" si="12"/>
        <v>1</v>
      </c>
      <c r="J33" s="13">
        <v>2</v>
      </c>
      <c r="K33" s="8">
        <f t="shared" si="1"/>
        <v>71</v>
      </c>
      <c r="L33" s="5">
        <f t="shared" si="7"/>
        <v>64</v>
      </c>
      <c r="M33" s="5">
        <f t="shared" si="8"/>
        <v>95.522388059701484</v>
      </c>
      <c r="N33" s="5">
        <f t="shared" si="9"/>
        <v>2.9850746268656714</v>
      </c>
      <c r="O33" s="8">
        <v>4</v>
      </c>
      <c r="P33" s="8">
        <v>24</v>
      </c>
      <c r="Q33" s="8">
        <v>18</v>
      </c>
      <c r="R33" s="8">
        <v>25</v>
      </c>
      <c r="S33">
        <f t="shared" si="10"/>
        <v>5.6338028169014089</v>
      </c>
      <c r="T33" s="5">
        <f t="shared" si="13"/>
        <v>35.820895522388057</v>
      </c>
      <c r="U33" s="5">
        <f t="shared" si="14"/>
        <v>26.865671641791046</v>
      </c>
      <c r="V33" s="5">
        <f t="shared" si="15"/>
        <v>37.313432835820898</v>
      </c>
      <c r="W33" s="5">
        <f t="shared" si="16"/>
        <v>7.0422535211267609E-2</v>
      </c>
      <c r="X33" s="5">
        <f t="shared" si="11"/>
        <v>1.4925373134328357</v>
      </c>
      <c r="Y33" s="8" t="s">
        <v>55</v>
      </c>
      <c r="Z33" s="8" t="s">
        <v>109</v>
      </c>
    </row>
    <row r="34" spans="1:26">
      <c r="A34">
        <v>3</v>
      </c>
      <c r="B34" t="s">
        <v>94</v>
      </c>
      <c r="C34" t="s">
        <v>134</v>
      </c>
      <c r="D34" t="s">
        <v>120</v>
      </c>
      <c r="E34" s="5">
        <f t="shared" si="6"/>
        <v>1864.2857142857142</v>
      </c>
      <c r="F34" s="5">
        <f t="shared" si="0"/>
        <v>1992.8571428571427</v>
      </c>
      <c r="G34">
        <v>1000</v>
      </c>
      <c r="H34">
        <v>2</v>
      </c>
      <c r="I34">
        <f t="shared" si="12"/>
        <v>0</v>
      </c>
      <c r="J34" s="13">
        <v>5</v>
      </c>
      <c r="K34" s="5">
        <f t="shared" si="1"/>
        <v>31</v>
      </c>
      <c r="L34" s="5">
        <f t="shared" si="7"/>
        <v>24</v>
      </c>
      <c r="M34" s="5">
        <f t="shared" si="8"/>
        <v>82.758620689655174</v>
      </c>
      <c r="N34" s="5">
        <f t="shared" si="9"/>
        <v>17.241379310344829</v>
      </c>
      <c r="O34">
        <v>2</v>
      </c>
      <c r="P34">
        <v>22</v>
      </c>
      <c r="Q34">
        <v>5</v>
      </c>
      <c r="R34">
        <v>2</v>
      </c>
      <c r="S34">
        <f t="shared" si="10"/>
        <v>6.4516129032258061</v>
      </c>
      <c r="T34" s="5">
        <f t="shared" si="13"/>
        <v>75.862068965517238</v>
      </c>
      <c r="U34" s="5">
        <f t="shared" si="14"/>
        <v>17.241379310344829</v>
      </c>
      <c r="V34" s="5">
        <f t="shared" si="15"/>
        <v>6.8965517241379306</v>
      </c>
      <c r="W34" s="5">
        <f t="shared" si="16"/>
        <v>6.4516129032258063E-2</v>
      </c>
      <c r="X34" s="5">
        <f t="shared" si="11"/>
        <v>0</v>
      </c>
      <c r="Z34" t="s">
        <v>109</v>
      </c>
    </row>
    <row r="35" spans="1:26">
      <c r="A35">
        <v>3</v>
      </c>
      <c r="B35" t="s">
        <v>101</v>
      </c>
      <c r="C35" t="s">
        <v>134</v>
      </c>
      <c r="D35" t="s">
        <v>120</v>
      </c>
      <c r="E35" s="5">
        <f t="shared" si="6"/>
        <v>2507.1428571428573</v>
      </c>
      <c r="F35" s="5">
        <f t="shared" si="0"/>
        <v>2700</v>
      </c>
      <c r="G35">
        <v>1000</v>
      </c>
      <c r="H35">
        <v>3</v>
      </c>
      <c r="I35">
        <f t="shared" si="12"/>
        <v>3</v>
      </c>
      <c r="J35" s="13">
        <v>8</v>
      </c>
      <c r="K35" s="5">
        <f t="shared" si="1"/>
        <v>42</v>
      </c>
      <c r="L35" s="5">
        <f t="shared" si="7"/>
        <v>31</v>
      </c>
      <c r="M35" s="5">
        <f t="shared" si="8"/>
        <v>73.80952380952381</v>
      </c>
      <c r="N35" s="5">
        <f t="shared" si="9"/>
        <v>19.047619047619047</v>
      </c>
      <c r="O35">
        <v>0</v>
      </c>
      <c r="P35">
        <v>27</v>
      </c>
      <c r="Q35">
        <v>10</v>
      </c>
      <c r="R35">
        <v>5</v>
      </c>
      <c r="S35">
        <f t="shared" si="10"/>
        <v>0</v>
      </c>
      <c r="T35" s="5">
        <f t="shared" si="13"/>
        <v>64.285714285714292</v>
      </c>
      <c r="U35" s="5">
        <f t="shared" si="14"/>
        <v>23.809523809523807</v>
      </c>
      <c r="V35" s="5">
        <f t="shared" si="15"/>
        <v>11.904761904761903</v>
      </c>
      <c r="W35" s="5">
        <f t="shared" si="16"/>
        <v>7.1428571428571425E-2</v>
      </c>
      <c r="X35" s="5">
        <f t="shared" si="11"/>
        <v>7.1428571428571423</v>
      </c>
      <c r="Z35" t="s">
        <v>109</v>
      </c>
    </row>
    <row r="36" spans="1:26">
      <c r="A36">
        <v>3</v>
      </c>
      <c r="B36" t="s">
        <v>98</v>
      </c>
      <c r="C36" t="s">
        <v>134</v>
      </c>
      <c r="D36" t="s">
        <v>138</v>
      </c>
      <c r="E36" s="5">
        <f t="shared" si="6"/>
        <v>1028.5714285714287</v>
      </c>
      <c r="F36" s="5">
        <f t="shared" si="0"/>
        <v>1028.5714285714287</v>
      </c>
      <c r="G36">
        <v>1000</v>
      </c>
      <c r="H36">
        <v>0</v>
      </c>
      <c r="I36">
        <f t="shared" si="12"/>
        <v>0</v>
      </c>
      <c r="J36" s="13">
        <v>0</v>
      </c>
      <c r="K36" s="5">
        <f t="shared" si="1"/>
        <v>16</v>
      </c>
      <c r="L36" s="5">
        <f t="shared" si="7"/>
        <v>16</v>
      </c>
      <c r="M36" s="5">
        <f t="shared" si="8"/>
        <v>100</v>
      </c>
      <c r="N36" s="5">
        <f t="shared" si="9"/>
        <v>0</v>
      </c>
      <c r="O36">
        <v>0</v>
      </c>
      <c r="P36">
        <v>1</v>
      </c>
      <c r="Q36">
        <v>7</v>
      </c>
      <c r="R36">
        <v>8</v>
      </c>
      <c r="S36">
        <f t="shared" si="10"/>
        <v>0</v>
      </c>
      <c r="T36" s="5">
        <f t="shared" si="13"/>
        <v>6.25</v>
      </c>
      <c r="U36" s="5">
        <f t="shared" si="14"/>
        <v>43.75</v>
      </c>
      <c r="V36" s="5">
        <f t="shared" si="15"/>
        <v>50</v>
      </c>
      <c r="W36" s="5">
        <f t="shared" si="16"/>
        <v>0</v>
      </c>
      <c r="X36" s="5">
        <f t="shared" si="11"/>
        <v>0</v>
      </c>
    </row>
    <row r="37" spans="1:26">
      <c r="A37">
        <v>3</v>
      </c>
      <c r="B37" t="s">
        <v>102</v>
      </c>
      <c r="C37" t="s">
        <v>134</v>
      </c>
      <c r="D37" t="s">
        <v>138</v>
      </c>
      <c r="E37" s="5">
        <f t="shared" si="6"/>
        <v>1157.1428571428571</v>
      </c>
      <c r="F37" s="5">
        <f t="shared" si="0"/>
        <v>1221.4285714285713</v>
      </c>
      <c r="G37">
        <v>1000</v>
      </c>
      <c r="H37">
        <v>0</v>
      </c>
      <c r="I37">
        <v>0</v>
      </c>
      <c r="J37" s="13">
        <v>0</v>
      </c>
      <c r="K37" s="5">
        <f t="shared" si="1"/>
        <v>19</v>
      </c>
      <c r="L37" s="5">
        <f t="shared" si="7"/>
        <v>18</v>
      </c>
      <c r="M37" s="5">
        <f t="shared" si="8"/>
        <v>100</v>
      </c>
      <c r="N37" s="5">
        <f t="shared" si="9"/>
        <v>0</v>
      </c>
      <c r="O37">
        <v>1</v>
      </c>
      <c r="P37">
        <v>0</v>
      </c>
      <c r="Q37">
        <v>6</v>
      </c>
      <c r="R37">
        <v>12</v>
      </c>
      <c r="S37">
        <f t="shared" si="10"/>
        <v>5.2631578947368416</v>
      </c>
      <c r="T37" s="5">
        <f t="shared" si="13"/>
        <v>0</v>
      </c>
      <c r="U37" s="5">
        <f t="shared" si="14"/>
        <v>33.333333333333329</v>
      </c>
      <c r="V37" s="5">
        <f t="shared" si="15"/>
        <v>66.666666666666657</v>
      </c>
      <c r="W37" s="5">
        <f t="shared" si="16"/>
        <v>0</v>
      </c>
      <c r="X37" s="5">
        <f t="shared" si="11"/>
        <v>0</v>
      </c>
    </row>
  </sheetData>
  <sortState ref="A2:W37">
    <sortCondition ref="G2:G37"/>
    <sortCondition ref="D2:D37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J1" workbookViewId="0">
      <selection activeCell="T31" sqref="T31:V31"/>
    </sheetView>
  </sheetViews>
  <sheetFormatPr baseColWidth="10" defaultRowHeight="15" x14ac:dyDescent="0"/>
  <cols>
    <col min="10" max="10" width="10.83203125" style="13"/>
  </cols>
  <sheetData>
    <row r="1" spans="1:27">
      <c r="A1" s="6" t="s">
        <v>128</v>
      </c>
      <c r="B1" s="6" t="s">
        <v>92</v>
      </c>
      <c r="C1" s="6" t="s">
        <v>129</v>
      </c>
      <c r="D1" s="6" t="s">
        <v>0</v>
      </c>
      <c r="E1" s="6" t="s">
        <v>174</v>
      </c>
      <c r="F1" s="6" t="s">
        <v>175</v>
      </c>
      <c r="G1" s="6" t="s">
        <v>136</v>
      </c>
      <c r="H1" s="6" t="s">
        <v>2</v>
      </c>
      <c r="I1" s="6" t="s">
        <v>193</v>
      </c>
      <c r="J1" s="12" t="s">
        <v>105</v>
      </c>
      <c r="K1" s="6" t="s">
        <v>5</v>
      </c>
      <c r="L1" s="6" t="s">
        <v>126</v>
      </c>
      <c r="M1" s="6" t="s">
        <v>127</v>
      </c>
      <c r="N1" s="6" t="s">
        <v>191</v>
      </c>
      <c r="O1" s="6" t="s">
        <v>110</v>
      </c>
      <c r="P1" s="7" t="s">
        <v>132</v>
      </c>
      <c r="Q1" s="6" t="s">
        <v>131</v>
      </c>
      <c r="R1" s="6" t="s">
        <v>130</v>
      </c>
      <c r="S1" s="6" t="s">
        <v>192</v>
      </c>
      <c r="T1" s="6" t="s">
        <v>123</v>
      </c>
      <c r="U1" s="6" t="s">
        <v>156</v>
      </c>
      <c r="V1" s="6" t="s">
        <v>157</v>
      </c>
      <c r="W1" s="6" t="s">
        <v>154</v>
      </c>
      <c r="X1" s="6" t="s">
        <v>155</v>
      </c>
      <c r="Y1" s="7" t="s">
        <v>133</v>
      </c>
      <c r="Z1" s="7" t="s">
        <v>6</v>
      </c>
    </row>
    <row r="2" spans="1:27">
      <c r="A2">
        <v>6</v>
      </c>
      <c r="B2" s="5" t="s">
        <v>94</v>
      </c>
      <c r="C2" t="s">
        <v>144</v>
      </c>
      <c r="D2" t="s">
        <v>119</v>
      </c>
      <c r="E2">
        <f t="shared" ref="E2:E33" si="0">45000*((J2+L2)/1000)</f>
        <v>809.99999999999989</v>
      </c>
      <c r="F2">
        <f t="shared" ref="F2:F33" si="1">45000*(K2/1000)</f>
        <v>3420</v>
      </c>
      <c r="G2">
        <v>280</v>
      </c>
      <c r="H2">
        <v>58</v>
      </c>
      <c r="I2">
        <f>H2-O2</f>
        <v>16</v>
      </c>
      <c r="J2" s="13">
        <v>13</v>
      </c>
      <c r="K2">
        <f t="shared" ref="K2:K33" si="2">SUM(O2:R2)</f>
        <v>76</v>
      </c>
      <c r="L2">
        <f>(K2-O2)-(I2+J2)</f>
        <v>5</v>
      </c>
      <c r="M2">
        <f>(L2/(K2-O2))*100</f>
        <v>14.705882352941178</v>
      </c>
      <c r="N2">
        <f t="shared" ref="N2:N33" si="3">(J2/(K2-O2))*100</f>
        <v>38.235294117647058</v>
      </c>
      <c r="O2">
        <v>42</v>
      </c>
      <c r="P2">
        <v>27</v>
      </c>
      <c r="Q2">
        <v>7</v>
      </c>
      <c r="R2">
        <v>0</v>
      </c>
      <c r="S2">
        <f>(O2/K2)*100</f>
        <v>55.26315789473685</v>
      </c>
      <c r="T2">
        <f t="shared" ref="T2:T29" si="4">(P2/(P2+Q2+R2))*100</f>
        <v>79.411764705882348</v>
      </c>
      <c r="U2">
        <f t="shared" ref="U2:U29" si="5">(Q2/(P2+Q2+R2))*100</f>
        <v>20.588235294117645</v>
      </c>
      <c r="V2">
        <f t="shared" ref="V2:V29" si="6">(R2/(P2+Q2+R2))*100</f>
        <v>0</v>
      </c>
      <c r="W2">
        <f t="shared" ref="W2:W29" si="7">H2/K2</f>
        <v>0.76315789473684215</v>
      </c>
      <c r="X2">
        <f>(I2/(K2-O2))*100</f>
        <v>47.058823529411761</v>
      </c>
      <c r="Y2" t="s">
        <v>55</v>
      </c>
      <c r="AA2">
        <f>SUM(T2:V2)</f>
        <v>100</v>
      </c>
    </row>
    <row r="3" spans="1:27" s="8" customFormat="1">
      <c r="A3">
        <v>6</v>
      </c>
      <c r="B3" s="5" t="s">
        <v>98</v>
      </c>
      <c r="C3" t="s">
        <v>144</v>
      </c>
      <c r="D3" t="s">
        <v>119</v>
      </c>
      <c r="E3">
        <f t="shared" si="0"/>
        <v>1485</v>
      </c>
      <c r="F3">
        <f t="shared" si="1"/>
        <v>3600</v>
      </c>
      <c r="G3">
        <v>280</v>
      </c>
      <c r="H3">
        <v>47</v>
      </c>
      <c r="I3">
        <f t="shared" ref="I3:I32" si="8">H3-O3</f>
        <v>3</v>
      </c>
      <c r="J3" s="13">
        <v>13</v>
      </c>
      <c r="K3">
        <f t="shared" si="2"/>
        <v>80</v>
      </c>
      <c r="L3">
        <f t="shared" ref="L3:L33" si="9">(K3-O3)-(I3+J3)</f>
        <v>20</v>
      </c>
      <c r="M3">
        <f t="shared" ref="M3:M33" si="10">(L3/(K3-O3))*100</f>
        <v>55.555555555555557</v>
      </c>
      <c r="N3">
        <f t="shared" si="3"/>
        <v>36.111111111111107</v>
      </c>
      <c r="O3">
        <v>44</v>
      </c>
      <c r="P3">
        <v>34</v>
      </c>
      <c r="Q3">
        <v>2</v>
      </c>
      <c r="R3">
        <v>0</v>
      </c>
      <c r="S3">
        <f t="shared" ref="S3:S33" si="11">(O3/K3)*100</f>
        <v>55.000000000000007</v>
      </c>
      <c r="T3">
        <f t="shared" si="4"/>
        <v>94.444444444444443</v>
      </c>
      <c r="U3">
        <f t="shared" si="5"/>
        <v>5.5555555555555554</v>
      </c>
      <c r="V3">
        <f t="shared" si="6"/>
        <v>0</v>
      </c>
      <c r="W3">
        <f t="shared" si="7"/>
        <v>0.58750000000000002</v>
      </c>
      <c r="X3">
        <f t="shared" ref="X3:X33" si="12">(I3/(K3-O3))*100</f>
        <v>8.3333333333333321</v>
      </c>
      <c r="Y3" t="s">
        <v>55</v>
      </c>
      <c r="Z3" t="s">
        <v>109</v>
      </c>
      <c r="AA3">
        <f t="shared" ref="AA3:AA33" si="13">SUM(T3:V3)</f>
        <v>100</v>
      </c>
    </row>
    <row r="4" spans="1:27">
      <c r="A4">
        <v>5</v>
      </c>
      <c r="B4" s="5" t="s">
        <v>98</v>
      </c>
      <c r="C4" t="s">
        <v>144</v>
      </c>
      <c r="D4" t="s">
        <v>153</v>
      </c>
      <c r="E4">
        <f t="shared" si="0"/>
        <v>1125</v>
      </c>
      <c r="F4">
        <f t="shared" si="1"/>
        <v>4005</v>
      </c>
      <c r="G4">
        <v>280</v>
      </c>
      <c r="H4">
        <v>60</v>
      </c>
      <c r="I4">
        <v>0</v>
      </c>
      <c r="J4" s="13">
        <v>8</v>
      </c>
      <c r="K4">
        <f t="shared" si="2"/>
        <v>89</v>
      </c>
      <c r="L4">
        <f t="shared" si="9"/>
        <v>17</v>
      </c>
      <c r="M4">
        <f t="shared" si="10"/>
        <v>68</v>
      </c>
      <c r="N4">
        <f t="shared" si="3"/>
        <v>32</v>
      </c>
      <c r="O4">
        <v>64</v>
      </c>
      <c r="P4">
        <v>24</v>
      </c>
      <c r="Q4">
        <v>1</v>
      </c>
      <c r="R4">
        <v>0</v>
      </c>
      <c r="S4">
        <f t="shared" si="11"/>
        <v>71.910112359550567</v>
      </c>
      <c r="T4">
        <f t="shared" si="4"/>
        <v>96</v>
      </c>
      <c r="U4">
        <f t="shared" si="5"/>
        <v>4</v>
      </c>
      <c r="V4">
        <f t="shared" si="6"/>
        <v>0</v>
      </c>
      <c r="W4">
        <f t="shared" si="7"/>
        <v>0.6741573033707865</v>
      </c>
      <c r="X4">
        <f t="shared" si="12"/>
        <v>0</v>
      </c>
      <c r="AA4">
        <f t="shared" si="13"/>
        <v>100</v>
      </c>
    </row>
    <row r="5" spans="1:27">
      <c r="A5">
        <v>5</v>
      </c>
      <c r="B5" s="5" t="s">
        <v>102</v>
      </c>
      <c r="C5" t="s">
        <v>144</v>
      </c>
      <c r="D5" t="s">
        <v>153</v>
      </c>
      <c r="E5">
        <f t="shared" si="0"/>
        <v>1440</v>
      </c>
      <c r="F5">
        <f t="shared" si="1"/>
        <v>3869.9999999999995</v>
      </c>
      <c r="G5">
        <v>280</v>
      </c>
      <c r="H5">
        <v>52</v>
      </c>
      <c r="I5">
        <v>0</v>
      </c>
      <c r="J5" s="13">
        <v>6</v>
      </c>
      <c r="K5">
        <f t="shared" si="2"/>
        <v>86</v>
      </c>
      <c r="L5">
        <f t="shared" si="9"/>
        <v>26</v>
      </c>
      <c r="M5">
        <f t="shared" si="10"/>
        <v>81.25</v>
      </c>
      <c r="N5">
        <f t="shared" si="3"/>
        <v>18.75</v>
      </c>
      <c r="O5">
        <v>54</v>
      </c>
      <c r="P5">
        <v>26</v>
      </c>
      <c r="Q5">
        <v>6</v>
      </c>
      <c r="R5">
        <v>0</v>
      </c>
      <c r="S5">
        <f t="shared" si="11"/>
        <v>62.790697674418603</v>
      </c>
      <c r="T5">
        <f t="shared" si="4"/>
        <v>81.25</v>
      </c>
      <c r="U5">
        <f t="shared" si="5"/>
        <v>18.75</v>
      </c>
      <c r="V5">
        <f t="shared" si="6"/>
        <v>0</v>
      </c>
      <c r="W5">
        <f t="shared" si="7"/>
        <v>0.60465116279069764</v>
      </c>
      <c r="X5">
        <f t="shared" si="12"/>
        <v>0</v>
      </c>
      <c r="AA5">
        <f t="shared" si="13"/>
        <v>100</v>
      </c>
    </row>
    <row r="6" spans="1:27">
      <c r="A6">
        <v>1</v>
      </c>
      <c r="B6" s="5" t="s">
        <v>93</v>
      </c>
      <c r="C6" t="s">
        <v>144</v>
      </c>
      <c r="D6" t="s">
        <v>149</v>
      </c>
      <c r="E6">
        <f t="shared" si="0"/>
        <v>720</v>
      </c>
      <c r="F6">
        <f t="shared" si="1"/>
        <v>2250</v>
      </c>
      <c r="G6">
        <v>280</v>
      </c>
      <c r="H6">
        <v>34</v>
      </c>
      <c r="I6">
        <f t="shared" si="8"/>
        <v>1</v>
      </c>
      <c r="J6" s="13">
        <v>1</v>
      </c>
      <c r="K6">
        <f t="shared" si="2"/>
        <v>50</v>
      </c>
      <c r="L6">
        <f t="shared" si="9"/>
        <v>15</v>
      </c>
      <c r="M6">
        <f t="shared" si="10"/>
        <v>88.235294117647058</v>
      </c>
      <c r="N6">
        <f t="shared" si="3"/>
        <v>5.8823529411764701</v>
      </c>
      <c r="O6">
        <v>33</v>
      </c>
      <c r="P6">
        <v>15</v>
      </c>
      <c r="Q6">
        <v>2</v>
      </c>
      <c r="R6">
        <v>0</v>
      </c>
      <c r="S6">
        <f t="shared" si="11"/>
        <v>66</v>
      </c>
      <c r="T6">
        <f t="shared" si="4"/>
        <v>88.235294117647058</v>
      </c>
      <c r="U6">
        <f t="shared" si="5"/>
        <v>11.76470588235294</v>
      </c>
      <c r="V6">
        <f t="shared" si="6"/>
        <v>0</v>
      </c>
      <c r="W6">
        <f t="shared" si="7"/>
        <v>0.68</v>
      </c>
      <c r="X6">
        <f t="shared" si="12"/>
        <v>5.8823529411764701</v>
      </c>
      <c r="Y6" t="s">
        <v>55</v>
      </c>
      <c r="Z6" t="s">
        <v>146</v>
      </c>
      <c r="AA6">
        <f t="shared" si="13"/>
        <v>100</v>
      </c>
    </row>
    <row r="7" spans="1:27">
      <c r="A7">
        <v>1</v>
      </c>
      <c r="B7" s="5" t="s">
        <v>97</v>
      </c>
      <c r="C7" t="s">
        <v>144</v>
      </c>
      <c r="D7" t="s">
        <v>149</v>
      </c>
      <c r="E7">
        <f t="shared" si="0"/>
        <v>1125</v>
      </c>
      <c r="F7">
        <f t="shared" si="1"/>
        <v>2205</v>
      </c>
      <c r="G7">
        <v>280</v>
      </c>
      <c r="H7">
        <v>24</v>
      </c>
      <c r="I7">
        <f t="shared" si="8"/>
        <v>0</v>
      </c>
      <c r="J7" s="13">
        <v>5</v>
      </c>
      <c r="K7">
        <f t="shared" si="2"/>
        <v>49</v>
      </c>
      <c r="L7">
        <f t="shared" si="9"/>
        <v>20</v>
      </c>
      <c r="M7">
        <f t="shared" si="10"/>
        <v>80</v>
      </c>
      <c r="N7">
        <f t="shared" si="3"/>
        <v>20</v>
      </c>
      <c r="O7">
        <v>24</v>
      </c>
      <c r="P7">
        <v>24</v>
      </c>
      <c r="Q7">
        <v>1</v>
      </c>
      <c r="R7">
        <v>0</v>
      </c>
      <c r="S7">
        <f t="shared" si="11"/>
        <v>48.979591836734691</v>
      </c>
      <c r="T7">
        <f t="shared" si="4"/>
        <v>96</v>
      </c>
      <c r="U7">
        <f t="shared" si="5"/>
        <v>4</v>
      </c>
      <c r="V7">
        <f t="shared" si="6"/>
        <v>0</v>
      </c>
      <c r="W7">
        <f t="shared" si="7"/>
        <v>0.48979591836734693</v>
      </c>
      <c r="X7">
        <f t="shared" si="12"/>
        <v>0</v>
      </c>
      <c r="Y7" t="s">
        <v>55</v>
      </c>
      <c r="AA7">
        <f t="shared" si="13"/>
        <v>100</v>
      </c>
    </row>
    <row r="8" spans="1:27">
      <c r="A8" s="8">
        <v>6</v>
      </c>
      <c r="B8" s="8" t="s">
        <v>95</v>
      </c>
      <c r="C8" s="8" t="s">
        <v>144</v>
      </c>
      <c r="D8" s="8" t="s">
        <v>51</v>
      </c>
      <c r="E8">
        <f t="shared" si="0"/>
        <v>855</v>
      </c>
      <c r="F8">
        <f t="shared" si="1"/>
        <v>2025</v>
      </c>
      <c r="G8" s="8">
        <v>280</v>
      </c>
      <c r="H8" s="8">
        <v>26</v>
      </c>
      <c r="I8">
        <f t="shared" si="8"/>
        <v>3</v>
      </c>
      <c r="J8" s="13">
        <v>8</v>
      </c>
      <c r="K8" s="8">
        <f t="shared" si="2"/>
        <v>45</v>
      </c>
      <c r="L8">
        <f t="shared" si="9"/>
        <v>11</v>
      </c>
      <c r="M8">
        <f t="shared" si="10"/>
        <v>50</v>
      </c>
      <c r="N8">
        <f t="shared" si="3"/>
        <v>36.363636363636367</v>
      </c>
      <c r="O8" s="8">
        <v>23</v>
      </c>
      <c r="P8" s="8">
        <v>20</v>
      </c>
      <c r="Q8" s="8">
        <v>2</v>
      </c>
      <c r="R8" s="8">
        <v>0</v>
      </c>
      <c r="S8">
        <f t="shared" si="11"/>
        <v>51.111111111111107</v>
      </c>
      <c r="T8">
        <f t="shared" si="4"/>
        <v>90.909090909090907</v>
      </c>
      <c r="U8">
        <f t="shared" si="5"/>
        <v>9.0909090909090917</v>
      </c>
      <c r="V8">
        <f t="shared" si="6"/>
        <v>0</v>
      </c>
      <c r="W8">
        <f t="shared" si="7"/>
        <v>0.57777777777777772</v>
      </c>
      <c r="X8">
        <f t="shared" si="12"/>
        <v>13.636363636363635</v>
      </c>
      <c r="Y8" s="8"/>
      <c r="Z8" s="8"/>
      <c r="AA8">
        <f t="shared" si="13"/>
        <v>100</v>
      </c>
    </row>
    <row r="9" spans="1:27">
      <c r="A9" s="8">
        <v>6</v>
      </c>
      <c r="B9" s="8" t="s">
        <v>102</v>
      </c>
      <c r="C9" s="8" t="s">
        <v>144</v>
      </c>
      <c r="D9" s="8" t="s">
        <v>51</v>
      </c>
      <c r="E9">
        <f t="shared" si="0"/>
        <v>1035</v>
      </c>
      <c r="F9">
        <f t="shared" si="1"/>
        <v>1755</v>
      </c>
      <c r="G9" s="8">
        <v>280</v>
      </c>
      <c r="H9" s="8">
        <v>16</v>
      </c>
      <c r="I9">
        <f t="shared" si="8"/>
        <v>4</v>
      </c>
      <c r="J9" s="13">
        <v>10</v>
      </c>
      <c r="K9" s="8">
        <f t="shared" si="2"/>
        <v>39</v>
      </c>
      <c r="L9">
        <f t="shared" si="9"/>
        <v>13</v>
      </c>
      <c r="M9">
        <f t="shared" si="10"/>
        <v>48.148148148148145</v>
      </c>
      <c r="N9">
        <f t="shared" si="3"/>
        <v>37.037037037037038</v>
      </c>
      <c r="O9" s="8">
        <v>12</v>
      </c>
      <c r="P9" s="8">
        <v>27</v>
      </c>
      <c r="Q9" s="8">
        <v>0</v>
      </c>
      <c r="R9" s="8">
        <v>0</v>
      </c>
      <c r="S9">
        <f t="shared" si="11"/>
        <v>30.76923076923077</v>
      </c>
      <c r="T9">
        <f t="shared" si="4"/>
        <v>100</v>
      </c>
      <c r="U9">
        <f t="shared" si="5"/>
        <v>0</v>
      </c>
      <c r="V9">
        <f t="shared" si="6"/>
        <v>0</v>
      </c>
      <c r="W9">
        <f t="shared" si="7"/>
        <v>0.41025641025641024</v>
      </c>
      <c r="X9">
        <f t="shared" si="12"/>
        <v>14.814814814814813</v>
      </c>
      <c r="Y9" s="8"/>
      <c r="Z9" s="8"/>
      <c r="AA9">
        <f t="shared" si="13"/>
        <v>100</v>
      </c>
    </row>
    <row r="10" spans="1:27" s="8" customFormat="1">
      <c r="A10">
        <v>5</v>
      </c>
      <c r="B10" s="5" t="s">
        <v>95</v>
      </c>
      <c r="C10" t="s">
        <v>144</v>
      </c>
      <c r="D10" t="s">
        <v>15</v>
      </c>
      <c r="E10">
        <f t="shared" si="0"/>
        <v>135</v>
      </c>
      <c r="F10">
        <f t="shared" si="1"/>
        <v>1934.9999999999998</v>
      </c>
      <c r="G10">
        <v>280</v>
      </c>
      <c r="H10">
        <v>40</v>
      </c>
      <c r="I10">
        <f t="shared" si="8"/>
        <v>0</v>
      </c>
      <c r="J10" s="13">
        <v>2</v>
      </c>
      <c r="K10">
        <f t="shared" si="2"/>
        <v>43</v>
      </c>
      <c r="L10">
        <f t="shared" si="9"/>
        <v>1</v>
      </c>
      <c r="M10">
        <f t="shared" si="10"/>
        <v>33.333333333333329</v>
      </c>
      <c r="N10">
        <f t="shared" si="3"/>
        <v>66.666666666666657</v>
      </c>
      <c r="O10">
        <v>40</v>
      </c>
      <c r="P10">
        <v>3</v>
      </c>
      <c r="Q10">
        <v>0</v>
      </c>
      <c r="R10">
        <v>0</v>
      </c>
      <c r="S10">
        <f t="shared" si="11"/>
        <v>93.023255813953483</v>
      </c>
      <c r="T10">
        <f t="shared" si="4"/>
        <v>100</v>
      </c>
      <c r="U10">
        <f t="shared" si="5"/>
        <v>0</v>
      </c>
      <c r="V10">
        <f t="shared" si="6"/>
        <v>0</v>
      </c>
      <c r="W10">
        <f t="shared" si="7"/>
        <v>0.93023255813953487</v>
      </c>
      <c r="X10">
        <f t="shared" si="12"/>
        <v>0</v>
      </c>
      <c r="Y10"/>
      <c r="Z10"/>
      <c r="AA10">
        <f t="shared" si="13"/>
        <v>100</v>
      </c>
    </row>
    <row r="11" spans="1:27">
      <c r="A11">
        <v>5</v>
      </c>
      <c r="B11" s="5" t="s">
        <v>99</v>
      </c>
      <c r="C11" t="s">
        <v>144</v>
      </c>
      <c r="D11" t="s">
        <v>15</v>
      </c>
      <c r="E11">
        <f t="shared" si="0"/>
        <v>315</v>
      </c>
      <c r="F11">
        <f t="shared" si="1"/>
        <v>2250</v>
      </c>
      <c r="G11">
        <v>280</v>
      </c>
      <c r="H11">
        <v>38</v>
      </c>
      <c r="I11">
        <v>0</v>
      </c>
      <c r="J11" s="13">
        <v>1</v>
      </c>
      <c r="K11">
        <f t="shared" si="2"/>
        <v>50</v>
      </c>
      <c r="L11">
        <f t="shared" si="9"/>
        <v>6</v>
      </c>
      <c r="M11">
        <f t="shared" si="10"/>
        <v>85.714285714285708</v>
      </c>
      <c r="N11">
        <f t="shared" si="3"/>
        <v>14.285714285714285</v>
      </c>
      <c r="O11">
        <v>43</v>
      </c>
      <c r="P11">
        <v>6</v>
      </c>
      <c r="Q11">
        <v>0</v>
      </c>
      <c r="R11">
        <v>1</v>
      </c>
      <c r="S11">
        <f t="shared" si="11"/>
        <v>86</v>
      </c>
      <c r="T11">
        <f t="shared" si="4"/>
        <v>85.714285714285708</v>
      </c>
      <c r="U11">
        <f t="shared" si="5"/>
        <v>0</v>
      </c>
      <c r="V11">
        <f t="shared" si="6"/>
        <v>14.285714285714285</v>
      </c>
      <c r="W11">
        <f t="shared" si="7"/>
        <v>0.76</v>
      </c>
      <c r="X11">
        <f t="shared" si="12"/>
        <v>0</v>
      </c>
      <c r="AA11">
        <f t="shared" si="13"/>
        <v>100</v>
      </c>
    </row>
    <row r="12" spans="1:27">
      <c r="A12">
        <v>5</v>
      </c>
      <c r="B12" s="5" t="s">
        <v>96</v>
      </c>
      <c r="C12" t="s">
        <v>144</v>
      </c>
      <c r="D12" t="s">
        <v>18</v>
      </c>
      <c r="E12">
        <f t="shared" si="0"/>
        <v>675</v>
      </c>
      <c r="F12">
        <f t="shared" si="1"/>
        <v>1260</v>
      </c>
      <c r="G12">
        <v>280</v>
      </c>
      <c r="H12">
        <v>12</v>
      </c>
      <c r="I12">
        <v>0</v>
      </c>
      <c r="J12" s="13">
        <v>5</v>
      </c>
      <c r="K12">
        <f t="shared" si="2"/>
        <v>28</v>
      </c>
      <c r="L12">
        <f t="shared" si="9"/>
        <v>10</v>
      </c>
      <c r="M12">
        <f t="shared" si="10"/>
        <v>66.666666666666657</v>
      </c>
      <c r="N12">
        <f t="shared" si="3"/>
        <v>33.333333333333329</v>
      </c>
      <c r="O12">
        <v>13</v>
      </c>
      <c r="P12">
        <v>15</v>
      </c>
      <c r="Q12">
        <v>0</v>
      </c>
      <c r="R12">
        <v>0</v>
      </c>
      <c r="S12">
        <f t="shared" si="11"/>
        <v>46.428571428571431</v>
      </c>
      <c r="T12">
        <f t="shared" si="4"/>
        <v>100</v>
      </c>
      <c r="U12">
        <f t="shared" si="5"/>
        <v>0</v>
      </c>
      <c r="V12">
        <f t="shared" si="6"/>
        <v>0</v>
      </c>
      <c r="W12">
        <f t="shared" si="7"/>
        <v>0.42857142857142855</v>
      </c>
      <c r="X12">
        <f t="shared" si="12"/>
        <v>0</v>
      </c>
      <c r="AA12">
        <f t="shared" si="13"/>
        <v>100</v>
      </c>
    </row>
    <row r="13" spans="1:27">
      <c r="A13">
        <v>5</v>
      </c>
      <c r="B13" s="5" t="s">
        <v>103</v>
      </c>
      <c r="C13" t="s">
        <v>144</v>
      </c>
      <c r="D13" t="s">
        <v>18</v>
      </c>
      <c r="E13">
        <f t="shared" si="0"/>
        <v>809.99999999999989</v>
      </c>
      <c r="F13">
        <f t="shared" si="1"/>
        <v>1260</v>
      </c>
      <c r="G13">
        <v>280</v>
      </c>
      <c r="H13">
        <v>10</v>
      </c>
      <c r="I13">
        <f t="shared" si="8"/>
        <v>3</v>
      </c>
      <c r="J13" s="13">
        <v>5</v>
      </c>
      <c r="K13">
        <f t="shared" si="2"/>
        <v>28</v>
      </c>
      <c r="L13">
        <f t="shared" si="9"/>
        <v>13</v>
      </c>
      <c r="M13">
        <f t="shared" si="10"/>
        <v>61.904761904761905</v>
      </c>
      <c r="N13">
        <f t="shared" si="3"/>
        <v>23.809523809523807</v>
      </c>
      <c r="O13">
        <v>7</v>
      </c>
      <c r="P13">
        <v>18</v>
      </c>
      <c r="Q13">
        <v>3</v>
      </c>
      <c r="R13">
        <v>0</v>
      </c>
      <c r="S13">
        <f t="shared" si="11"/>
        <v>25</v>
      </c>
      <c r="T13">
        <f t="shared" si="4"/>
        <v>85.714285714285708</v>
      </c>
      <c r="U13">
        <f t="shared" si="5"/>
        <v>14.285714285714285</v>
      </c>
      <c r="V13">
        <f t="shared" si="6"/>
        <v>0</v>
      </c>
      <c r="W13">
        <f t="shared" si="7"/>
        <v>0.35714285714285715</v>
      </c>
      <c r="X13">
        <f t="shared" si="12"/>
        <v>14.285714285714285</v>
      </c>
      <c r="AA13">
        <f t="shared" si="13"/>
        <v>100</v>
      </c>
    </row>
    <row r="14" spans="1:27">
      <c r="A14">
        <v>6</v>
      </c>
      <c r="B14" s="5" t="s">
        <v>99</v>
      </c>
      <c r="C14" t="s">
        <v>144</v>
      </c>
      <c r="D14" t="s">
        <v>121</v>
      </c>
      <c r="E14">
        <f t="shared" si="0"/>
        <v>720</v>
      </c>
      <c r="F14">
        <f t="shared" si="1"/>
        <v>1530</v>
      </c>
      <c r="G14">
        <v>400</v>
      </c>
      <c r="H14">
        <v>18</v>
      </c>
      <c r="I14">
        <f t="shared" si="8"/>
        <v>0</v>
      </c>
      <c r="J14" s="13">
        <v>2</v>
      </c>
      <c r="K14">
        <f t="shared" si="2"/>
        <v>34</v>
      </c>
      <c r="L14">
        <f t="shared" si="9"/>
        <v>14</v>
      </c>
      <c r="M14">
        <f t="shared" si="10"/>
        <v>87.5</v>
      </c>
      <c r="N14">
        <f t="shared" si="3"/>
        <v>12.5</v>
      </c>
      <c r="O14">
        <v>18</v>
      </c>
      <c r="P14">
        <v>13</v>
      </c>
      <c r="Q14">
        <v>2</v>
      </c>
      <c r="R14">
        <v>1</v>
      </c>
      <c r="S14">
        <f t="shared" si="11"/>
        <v>52.941176470588239</v>
      </c>
      <c r="T14">
        <f t="shared" si="4"/>
        <v>81.25</v>
      </c>
      <c r="U14">
        <f t="shared" si="5"/>
        <v>12.5</v>
      </c>
      <c r="V14">
        <f t="shared" si="6"/>
        <v>6.25</v>
      </c>
      <c r="W14">
        <f t="shared" si="7"/>
        <v>0.52941176470588236</v>
      </c>
      <c r="X14">
        <f t="shared" si="12"/>
        <v>0</v>
      </c>
      <c r="Y14" t="s">
        <v>55</v>
      </c>
      <c r="Z14" t="s">
        <v>145</v>
      </c>
      <c r="AA14">
        <f t="shared" si="13"/>
        <v>100</v>
      </c>
    </row>
    <row r="15" spans="1:27">
      <c r="A15">
        <v>6</v>
      </c>
      <c r="B15" s="5" t="s">
        <v>103</v>
      </c>
      <c r="C15" t="s">
        <v>144</v>
      </c>
      <c r="D15" t="s">
        <v>121</v>
      </c>
      <c r="E15">
        <f t="shared" si="0"/>
        <v>585</v>
      </c>
      <c r="F15">
        <f t="shared" si="1"/>
        <v>1170</v>
      </c>
      <c r="G15">
        <v>400</v>
      </c>
      <c r="H15">
        <v>12</v>
      </c>
      <c r="I15">
        <v>0</v>
      </c>
      <c r="J15" s="13">
        <v>2</v>
      </c>
      <c r="K15">
        <f t="shared" si="2"/>
        <v>26</v>
      </c>
      <c r="L15">
        <f t="shared" si="9"/>
        <v>11</v>
      </c>
      <c r="M15">
        <f t="shared" si="10"/>
        <v>84.615384615384613</v>
      </c>
      <c r="N15">
        <f t="shared" si="3"/>
        <v>15.384615384615385</v>
      </c>
      <c r="O15">
        <v>13</v>
      </c>
      <c r="P15">
        <v>11</v>
      </c>
      <c r="Q15">
        <v>1</v>
      </c>
      <c r="R15">
        <v>1</v>
      </c>
      <c r="S15">
        <f t="shared" si="11"/>
        <v>50</v>
      </c>
      <c r="T15">
        <f t="shared" si="4"/>
        <v>84.615384615384613</v>
      </c>
      <c r="U15">
        <f t="shared" si="5"/>
        <v>7.6923076923076925</v>
      </c>
      <c r="V15">
        <f t="shared" si="6"/>
        <v>7.6923076923076925</v>
      </c>
      <c r="W15">
        <f t="shared" si="7"/>
        <v>0.46153846153846156</v>
      </c>
      <c r="X15">
        <f t="shared" si="12"/>
        <v>0</v>
      </c>
      <c r="Y15" t="s">
        <v>55</v>
      </c>
      <c r="Z15" t="s">
        <v>145</v>
      </c>
      <c r="AA15">
        <f t="shared" si="13"/>
        <v>100</v>
      </c>
    </row>
    <row r="16" spans="1:27">
      <c r="A16">
        <v>5</v>
      </c>
      <c r="B16" s="5" t="s">
        <v>94</v>
      </c>
      <c r="C16" t="s">
        <v>144</v>
      </c>
      <c r="D16" t="s">
        <v>152</v>
      </c>
      <c r="E16">
        <f t="shared" si="0"/>
        <v>1080</v>
      </c>
      <c r="F16">
        <f t="shared" si="1"/>
        <v>2655</v>
      </c>
      <c r="G16">
        <v>400</v>
      </c>
      <c r="H16">
        <v>35</v>
      </c>
      <c r="I16">
        <f t="shared" si="8"/>
        <v>7</v>
      </c>
      <c r="J16" s="13">
        <v>8</v>
      </c>
      <c r="K16">
        <f t="shared" si="2"/>
        <v>59</v>
      </c>
      <c r="L16">
        <f t="shared" si="9"/>
        <v>16</v>
      </c>
      <c r="M16">
        <f t="shared" si="10"/>
        <v>51.612903225806448</v>
      </c>
      <c r="N16">
        <f t="shared" si="3"/>
        <v>25.806451612903224</v>
      </c>
      <c r="O16">
        <v>28</v>
      </c>
      <c r="P16">
        <v>30</v>
      </c>
      <c r="Q16">
        <v>1</v>
      </c>
      <c r="R16">
        <v>0</v>
      </c>
      <c r="S16">
        <f t="shared" si="11"/>
        <v>47.457627118644069</v>
      </c>
      <c r="T16">
        <f t="shared" si="4"/>
        <v>96.774193548387103</v>
      </c>
      <c r="U16">
        <f t="shared" si="5"/>
        <v>3.225806451612903</v>
      </c>
      <c r="V16">
        <f t="shared" si="6"/>
        <v>0</v>
      </c>
      <c r="W16">
        <f t="shared" si="7"/>
        <v>0.59322033898305082</v>
      </c>
      <c r="X16">
        <f t="shared" si="12"/>
        <v>22.58064516129032</v>
      </c>
      <c r="Z16" t="s">
        <v>145</v>
      </c>
      <c r="AA16">
        <f t="shared" si="13"/>
        <v>100</v>
      </c>
    </row>
    <row r="17" spans="1:27">
      <c r="A17">
        <v>5</v>
      </c>
      <c r="B17" s="5" t="s">
        <v>101</v>
      </c>
      <c r="C17" t="s">
        <v>144</v>
      </c>
      <c r="D17" t="s">
        <v>152</v>
      </c>
      <c r="E17">
        <f t="shared" si="0"/>
        <v>1035</v>
      </c>
      <c r="F17">
        <f t="shared" si="1"/>
        <v>2385</v>
      </c>
      <c r="G17">
        <v>400</v>
      </c>
      <c r="H17">
        <v>30</v>
      </c>
      <c r="I17">
        <f t="shared" si="8"/>
        <v>1</v>
      </c>
      <c r="J17" s="13">
        <v>3</v>
      </c>
      <c r="K17">
        <f t="shared" si="2"/>
        <v>53</v>
      </c>
      <c r="L17">
        <f t="shared" si="9"/>
        <v>20</v>
      </c>
      <c r="M17">
        <f t="shared" si="10"/>
        <v>83.333333333333343</v>
      </c>
      <c r="N17">
        <f t="shared" si="3"/>
        <v>12.5</v>
      </c>
      <c r="O17">
        <v>29</v>
      </c>
      <c r="P17">
        <v>23</v>
      </c>
      <c r="Q17">
        <v>1</v>
      </c>
      <c r="R17">
        <v>0</v>
      </c>
      <c r="S17">
        <f t="shared" si="11"/>
        <v>54.716981132075468</v>
      </c>
      <c r="T17">
        <f t="shared" si="4"/>
        <v>95.833333333333343</v>
      </c>
      <c r="U17">
        <f t="shared" si="5"/>
        <v>4.1666666666666661</v>
      </c>
      <c r="V17">
        <f t="shared" si="6"/>
        <v>0</v>
      </c>
      <c r="W17">
        <f t="shared" si="7"/>
        <v>0.56603773584905659</v>
      </c>
      <c r="X17">
        <f t="shared" si="12"/>
        <v>4.1666666666666661</v>
      </c>
      <c r="Z17" t="s">
        <v>145</v>
      </c>
      <c r="AA17">
        <f t="shared" si="13"/>
        <v>100.00000000000001</v>
      </c>
    </row>
    <row r="18" spans="1:27">
      <c r="A18">
        <v>1</v>
      </c>
      <c r="B18" s="5" t="s">
        <v>101</v>
      </c>
      <c r="C18" t="s">
        <v>144</v>
      </c>
      <c r="D18" t="s">
        <v>150</v>
      </c>
      <c r="E18">
        <f t="shared" si="0"/>
        <v>855</v>
      </c>
      <c r="F18">
        <f t="shared" si="1"/>
        <v>1979.9999999999998</v>
      </c>
      <c r="G18">
        <v>400</v>
      </c>
      <c r="H18">
        <v>21</v>
      </c>
      <c r="I18">
        <v>0</v>
      </c>
      <c r="J18" s="13">
        <v>3</v>
      </c>
      <c r="K18">
        <f t="shared" si="2"/>
        <v>44</v>
      </c>
      <c r="L18">
        <f t="shared" si="9"/>
        <v>16</v>
      </c>
      <c r="M18">
        <f t="shared" si="10"/>
        <v>84.210526315789465</v>
      </c>
      <c r="N18">
        <f t="shared" si="3"/>
        <v>15.789473684210526</v>
      </c>
      <c r="O18">
        <v>25</v>
      </c>
      <c r="P18">
        <v>19</v>
      </c>
      <c r="Q18">
        <v>0</v>
      </c>
      <c r="R18">
        <v>0</v>
      </c>
      <c r="S18">
        <f t="shared" si="11"/>
        <v>56.81818181818182</v>
      </c>
      <c r="T18">
        <f t="shared" si="4"/>
        <v>100</v>
      </c>
      <c r="U18">
        <f t="shared" si="5"/>
        <v>0</v>
      </c>
      <c r="V18">
        <f t="shared" si="6"/>
        <v>0</v>
      </c>
      <c r="W18">
        <f t="shared" si="7"/>
        <v>0.47727272727272729</v>
      </c>
      <c r="X18">
        <f t="shared" si="12"/>
        <v>0</v>
      </c>
      <c r="Y18" t="s">
        <v>55</v>
      </c>
      <c r="Z18" t="s">
        <v>145</v>
      </c>
      <c r="AA18">
        <f t="shared" si="13"/>
        <v>100</v>
      </c>
    </row>
    <row r="19" spans="1:27">
      <c r="A19">
        <v>1</v>
      </c>
      <c r="B19" s="5" t="s">
        <v>94</v>
      </c>
      <c r="C19" t="s">
        <v>144</v>
      </c>
      <c r="D19" t="s">
        <v>150</v>
      </c>
      <c r="E19">
        <f t="shared" si="0"/>
        <v>945.00000000000011</v>
      </c>
      <c r="F19">
        <f t="shared" si="1"/>
        <v>2160</v>
      </c>
      <c r="G19">
        <v>400</v>
      </c>
      <c r="H19">
        <v>27</v>
      </c>
      <c r="I19">
        <f t="shared" si="8"/>
        <v>3</v>
      </c>
      <c r="J19" s="13">
        <v>8</v>
      </c>
      <c r="K19">
        <f t="shared" si="2"/>
        <v>48</v>
      </c>
      <c r="L19">
        <f t="shared" si="9"/>
        <v>13</v>
      </c>
      <c r="M19">
        <f t="shared" si="10"/>
        <v>54.166666666666664</v>
      </c>
      <c r="N19">
        <f t="shared" si="3"/>
        <v>33.333333333333329</v>
      </c>
      <c r="O19">
        <v>24</v>
      </c>
      <c r="P19">
        <v>23</v>
      </c>
      <c r="Q19">
        <v>1</v>
      </c>
      <c r="R19">
        <v>0</v>
      </c>
      <c r="S19">
        <f t="shared" si="11"/>
        <v>50</v>
      </c>
      <c r="T19">
        <f t="shared" si="4"/>
        <v>95.833333333333343</v>
      </c>
      <c r="U19">
        <f t="shared" si="5"/>
        <v>4.1666666666666661</v>
      </c>
      <c r="V19">
        <f t="shared" si="6"/>
        <v>0</v>
      </c>
      <c r="W19">
        <f t="shared" si="7"/>
        <v>0.5625</v>
      </c>
      <c r="X19">
        <f t="shared" si="12"/>
        <v>12.5</v>
      </c>
      <c r="Y19" t="s">
        <v>55</v>
      </c>
      <c r="Z19" t="s">
        <v>147</v>
      </c>
      <c r="AA19">
        <f t="shared" si="13"/>
        <v>100.00000000000001</v>
      </c>
    </row>
    <row r="20" spans="1:27">
      <c r="A20">
        <v>5</v>
      </c>
      <c r="B20" s="5" t="s">
        <v>93</v>
      </c>
      <c r="C20" t="s">
        <v>144</v>
      </c>
      <c r="D20" t="s">
        <v>53</v>
      </c>
      <c r="E20">
        <f t="shared" si="0"/>
        <v>45</v>
      </c>
      <c r="F20">
        <f t="shared" si="1"/>
        <v>1485</v>
      </c>
      <c r="G20">
        <v>400</v>
      </c>
      <c r="H20">
        <v>32</v>
      </c>
      <c r="I20">
        <f t="shared" si="8"/>
        <v>4</v>
      </c>
      <c r="J20" s="13">
        <v>1</v>
      </c>
      <c r="K20">
        <f t="shared" si="2"/>
        <v>33</v>
      </c>
      <c r="L20">
        <f t="shared" si="9"/>
        <v>0</v>
      </c>
      <c r="M20">
        <f t="shared" si="10"/>
        <v>0</v>
      </c>
      <c r="N20">
        <f t="shared" si="3"/>
        <v>20</v>
      </c>
      <c r="O20">
        <v>28</v>
      </c>
      <c r="P20">
        <v>4</v>
      </c>
      <c r="Q20">
        <v>0</v>
      </c>
      <c r="R20">
        <v>1</v>
      </c>
      <c r="S20">
        <f t="shared" si="11"/>
        <v>84.848484848484844</v>
      </c>
      <c r="T20">
        <f t="shared" si="4"/>
        <v>80</v>
      </c>
      <c r="U20">
        <f t="shared" si="5"/>
        <v>0</v>
      </c>
      <c r="V20">
        <f t="shared" si="6"/>
        <v>20</v>
      </c>
      <c r="W20">
        <f t="shared" si="7"/>
        <v>0.96969696969696972</v>
      </c>
      <c r="X20">
        <f t="shared" si="12"/>
        <v>80</v>
      </c>
      <c r="Z20" t="s">
        <v>145</v>
      </c>
      <c r="AA20">
        <f t="shared" si="13"/>
        <v>100</v>
      </c>
    </row>
    <row r="21" spans="1:27">
      <c r="A21">
        <v>5</v>
      </c>
      <c r="B21" s="5" t="s">
        <v>97</v>
      </c>
      <c r="C21" t="s">
        <v>144</v>
      </c>
      <c r="D21" t="s">
        <v>53</v>
      </c>
      <c r="E21">
        <f t="shared" si="0"/>
        <v>90</v>
      </c>
      <c r="F21">
        <f t="shared" si="1"/>
        <v>1350</v>
      </c>
      <c r="G21">
        <v>400</v>
      </c>
      <c r="H21">
        <v>25</v>
      </c>
      <c r="I21">
        <v>0</v>
      </c>
      <c r="J21" s="13">
        <v>0</v>
      </c>
      <c r="K21">
        <f t="shared" si="2"/>
        <v>30</v>
      </c>
      <c r="L21">
        <f t="shared" si="9"/>
        <v>2</v>
      </c>
      <c r="M21">
        <f t="shared" si="10"/>
        <v>100</v>
      </c>
      <c r="N21">
        <f t="shared" si="3"/>
        <v>0</v>
      </c>
      <c r="O21">
        <v>28</v>
      </c>
      <c r="P21">
        <v>1</v>
      </c>
      <c r="Q21">
        <v>0</v>
      </c>
      <c r="R21">
        <v>1</v>
      </c>
      <c r="S21">
        <f t="shared" si="11"/>
        <v>93.333333333333329</v>
      </c>
      <c r="T21">
        <f t="shared" si="4"/>
        <v>50</v>
      </c>
      <c r="U21">
        <f t="shared" si="5"/>
        <v>0</v>
      </c>
      <c r="V21">
        <f t="shared" si="6"/>
        <v>50</v>
      </c>
      <c r="W21">
        <f t="shared" si="7"/>
        <v>0.83333333333333337</v>
      </c>
      <c r="X21">
        <f t="shared" si="12"/>
        <v>0</v>
      </c>
      <c r="Z21" t="s">
        <v>145</v>
      </c>
      <c r="AA21">
        <f t="shared" si="13"/>
        <v>100</v>
      </c>
    </row>
    <row r="22" spans="1:27" s="24" customFormat="1">
      <c r="A22" s="24">
        <v>6</v>
      </c>
      <c r="B22" s="24" t="s">
        <v>97</v>
      </c>
      <c r="C22" s="24" t="s">
        <v>144</v>
      </c>
      <c r="D22" s="24" t="s">
        <v>118</v>
      </c>
      <c r="E22" s="24">
        <f t="shared" si="0"/>
        <v>809.99999999999989</v>
      </c>
      <c r="F22" s="24">
        <f t="shared" si="1"/>
        <v>1979.9999999999998</v>
      </c>
      <c r="G22" s="24">
        <v>1000</v>
      </c>
      <c r="H22" s="24">
        <v>26</v>
      </c>
      <c r="I22" s="24">
        <f t="shared" si="8"/>
        <v>0</v>
      </c>
      <c r="J22" s="24">
        <v>12</v>
      </c>
      <c r="K22" s="24">
        <f t="shared" si="2"/>
        <v>44</v>
      </c>
      <c r="L22" s="24">
        <f t="shared" si="9"/>
        <v>6</v>
      </c>
      <c r="M22" s="24">
        <f t="shared" si="10"/>
        <v>33.333333333333329</v>
      </c>
      <c r="N22" s="24">
        <f t="shared" si="3"/>
        <v>66.666666666666657</v>
      </c>
      <c r="O22" s="24">
        <v>26</v>
      </c>
      <c r="P22" s="24">
        <v>15</v>
      </c>
      <c r="Q22" s="24">
        <v>1</v>
      </c>
      <c r="R22" s="24">
        <v>2</v>
      </c>
      <c r="S22" s="24">
        <f t="shared" si="11"/>
        <v>59.090909090909093</v>
      </c>
      <c r="T22" s="24">
        <f t="shared" si="4"/>
        <v>83.333333333333343</v>
      </c>
      <c r="U22" s="24">
        <f t="shared" si="5"/>
        <v>5.5555555555555554</v>
      </c>
      <c r="V22" s="24">
        <f t="shared" si="6"/>
        <v>11.111111111111111</v>
      </c>
      <c r="W22" s="24">
        <f t="shared" si="7"/>
        <v>0.59090909090909094</v>
      </c>
      <c r="X22" s="24">
        <f t="shared" si="12"/>
        <v>0</v>
      </c>
      <c r="Y22" s="24" t="s">
        <v>55</v>
      </c>
      <c r="AA22">
        <f t="shared" si="13"/>
        <v>100.00000000000001</v>
      </c>
    </row>
    <row r="23" spans="1:27" s="16" customFormat="1">
      <c r="A23" s="16">
        <v>6</v>
      </c>
      <c r="B23" s="22" t="s">
        <v>101</v>
      </c>
      <c r="C23" s="16" t="s">
        <v>144</v>
      </c>
      <c r="D23" s="16" t="s">
        <v>118</v>
      </c>
      <c r="E23" s="16">
        <f t="shared" si="0"/>
        <v>765</v>
      </c>
      <c r="F23" s="16">
        <f t="shared" si="1"/>
        <v>1800</v>
      </c>
      <c r="G23" s="16">
        <v>1000</v>
      </c>
      <c r="H23" s="16">
        <v>17</v>
      </c>
      <c r="I23" s="16">
        <v>0</v>
      </c>
      <c r="J23" s="23">
        <v>9</v>
      </c>
      <c r="K23" s="16">
        <f t="shared" si="2"/>
        <v>40</v>
      </c>
      <c r="L23" s="16">
        <f t="shared" si="9"/>
        <v>8</v>
      </c>
      <c r="M23" s="16">
        <f t="shared" si="10"/>
        <v>47.058823529411761</v>
      </c>
      <c r="N23" s="16">
        <f t="shared" si="3"/>
        <v>52.941176470588239</v>
      </c>
      <c r="O23" s="16">
        <v>23</v>
      </c>
      <c r="P23" s="16">
        <v>16</v>
      </c>
      <c r="Q23" s="16">
        <v>1</v>
      </c>
      <c r="R23" s="16">
        <v>0</v>
      </c>
      <c r="S23" s="16">
        <f t="shared" si="11"/>
        <v>57.499999999999993</v>
      </c>
      <c r="T23" s="16">
        <f t="shared" si="4"/>
        <v>94.117647058823522</v>
      </c>
      <c r="U23" s="16">
        <f t="shared" si="5"/>
        <v>5.8823529411764701</v>
      </c>
      <c r="V23" s="16">
        <f t="shared" si="6"/>
        <v>0</v>
      </c>
      <c r="W23" s="16">
        <f t="shared" si="7"/>
        <v>0.42499999999999999</v>
      </c>
      <c r="X23" s="16">
        <f t="shared" si="12"/>
        <v>0</v>
      </c>
      <c r="Y23" s="16" t="s">
        <v>55</v>
      </c>
      <c r="Z23" s="16" t="s">
        <v>109</v>
      </c>
      <c r="AA23">
        <f t="shared" si="13"/>
        <v>99.999999999999986</v>
      </c>
    </row>
    <row r="24" spans="1:27">
      <c r="A24">
        <v>1</v>
      </c>
      <c r="B24" s="5" t="s">
        <v>95</v>
      </c>
      <c r="C24" t="s">
        <v>144</v>
      </c>
      <c r="D24" t="s">
        <v>151</v>
      </c>
      <c r="E24">
        <f t="shared" si="0"/>
        <v>540</v>
      </c>
      <c r="F24">
        <f t="shared" si="1"/>
        <v>1305</v>
      </c>
      <c r="G24">
        <v>1000</v>
      </c>
      <c r="H24">
        <v>17</v>
      </c>
      <c r="I24">
        <f t="shared" si="8"/>
        <v>2</v>
      </c>
      <c r="J24" s="13">
        <v>3</v>
      </c>
      <c r="K24">
        <f t="shared" si="2"/>
        <v>29</v>
      </c>
      <c r="L24">
        <f t="shared" si="9"/>
        <v>9</v>
      </c>
      <c r="M24">
        <f t="shared" si="10"/>
        <v>64.285714285714292</v>
      </c>
      <c r="N24">
        <f t="shared" si="3"/>
        <v>21.428571428571427</v>
      </c>
      <c r="O24">
        <v>15</v>
      </c>
      <c r="P24">
        <v>12</v>
      </c>
      <c r="Q24">
        <v>2</v>
      </c>
      <c r="R24">
        <v>0</v>
      </c>
      <c r="S24">
        <f t="shared" si="11"/>
        <v>51.724137931034484</v>
      </c>
      <c r="T24">
        <f t="shared" si="4"/>
        <v>85.714285714285708</v>
      </c>
      <c r="U24">
        <f t="shared" si="5"/>
        <v>14.285714285714285</v>
      </c>
      <c r="V24">
        <f t="shared" si="6"/>
        <v>0</v>
      </c>
      <c r="W24">
        <f t="shared" si="7"/>
        <v>0.58620689655172409</v>
      </c>
      <c r="X24">
        <f t="shared" si="12"/>
        <v>14.285714285714285</v>
      </c>
      <c r="AA24">
        <f t="shared" si="13"/>
        <v>100</v>
      </c>
    </row>
    <row r="25" spans="1:27">
      <c r="A25">
        <v>1</v>
      </c>
      <c r="B25" s="5" t="s">
        <v>99</v>
      </c>
      <c r="C25" t="s">
        <v>144</v>
      </c>
      <c r="D25" t="s">
        <v>151</v>
      </c>
      <c r="E25">
        <f t="shared" si="0"/>
        <v>585</v>
      </c>
      <c r="F25">
        <f t="shared" si="1"/>
        <v>1035</v>
      </c>
      <c r="G25">
        <v>1000</v>
      </c>
      <c r="H25">
        <v>10</v>
      </c>
      <c r="I25">
        <f t="shared" si="8"/>
        <v>7</v>
      </c>
      <c r="J25" s="13">
        <v>4</v>
      </c>
      <c r="K25">
        <f t="shared" si="2"/>
        <v>23</v>
      </c>
      <c r="L25">
        <f t="shared" si="9"/>
        <v>9</v>
      </c>
      <c r="M25">
        <f t="shared" si="10"/>
        <v>45</v>
      </c>
      <c r="N25">
        <f t="shared" si="3"/>
        <v>20</v>
      </c>
      <c r="O25">
        <v>3</v>
      </c>
      <c r="P25">
        <v>10</v>
      </c>
      <c r="Q25">
        <v>10</v>
      </c>
      <c r="R25">
        <v>0</v>
      </c>
      <c r="S25">
        <f t="shared" si="11"/>
        <v>13.043478260869565</v>
      </c>
      <c r="T25">
        <f t="shared" si="4"/>
        <v>50</v>
      </c>
      <c r="U25">
        <f t="shared" si="5"/>
        <v>50</v>
      </c>
      <c r="V25">
        <f t="shared" si="6"/>
        <v>0</v>
      </c>
      <c r="W25">
        <f t="shared" si="7"/>
        <v>0.43478260869565216</v>
      </c>
      <c r="X25">
        <f t="shared" si="12"/>
        <v>35</v>
      </c>
      <c r="Z25" t="s">
        <v>109</v>
      </c>
      <c r="AA25">
        <f t="shared" si="13"/>
        <v>100</v>
      </c>
    </row>
    <row r="26" spans="1:27">
      <c r="A26">
        <v>6</v>
      </c>
      <c r="B26" s="5" t="s">
        <v>96</v>
      </c>
      <c r="C26" t="s">
        <v>144</v>
      </c>
      <c r="D26" t="s">
        <v>148</v>
      </c>
      <c r="E26">
        <f t="shared" si="0"/>
        <v>450</v>
      </c>
      <c r="F26">
        <f t="shared" si="1"/>
        <v>2565</v>
      </c>
      <c r="G26">
        <v>1000</v>
      </c>
      <c r="H26">
        <v>47</v>
      </c>
      <c r="I26">
        <f t="shared" si="8"/>
        <v>22</v>
      </c>
      <c r="J26" s="13">
        <v>7</v>
      </c>
      <c r="K26">
        <f t="shared" si="2"/>
        <v>57</v>
      </c>
      <c r="L26">
        <f t="shared" si="9"/>
        <v>3</v>
      </c>
      <c r="M26">
        <f t="shared" si="10"/>
        <v>9.375</v>
      </c>
      <c r="N26">
        <f t="shared" si="3"/>
        <v>21.875</v>
      </c>
      <c r="O26">
        <v>25</v>
      </c>
      <c r="P26">
        <v>26</v>
      </c>
      <c r="Q26">
        <v>4</v>
      </c>
      <c r="R26">
        <v>2</v>
      </c>
      <c r="S26">
        <f t="shared" si="11"/>
        <v>43.859649122807014</v>
      </c>
      <c r="T26">
        <f t="shared" si="4"/>
        <v>81.25</v>
      </c>
      <c r="U26">
        <f t="shared" si="5"/>
        <v>12.5</v>
      </c>
      <c r="V26">
        <f t="shared" si="6"/>
        <v>6.25</v>
      </c>
      <c r="W26">
        <f t="shared" si="7"/>
        <v>0.82456140350877194</v>
      </c>
      <c r="X26">
        <f t="shared" si="12"/>
        <v>68.75</v>
      </c>
      <c r="Y26" t="s">
        <v>55</v>
      </c>
      <c r="Z26" t="s">
        <v>109</v>
      </c>
      <c r="AA26">
        <f t="shared" si="13"/>
        <v>100</v>
      </c>
    </row>
    <row r="27" spans="1:27">
      <c r="A27">
        <v>6</v>
      </c>
      <c r="B27" s="5" t="s">
        <v>100</v>
      </c>
      <c r="C27" t="s">
        <v>144</v>
      </c>
      <c r="D27" t="s">
        <v>148</v>
      </c>
      <c r="E27">
        <f t="shared" si="0"/>
        <v>270</v>
      </c>
      <c r="F27">
        <f t="shared" si="1"/>
        <v>2205</v>
      </c>
      <c r="G27">
        <v>1000</v>
      </c>
      <c r="H27">
        <v>43</v>
      </c>
      <c r="I27">
        <f t="shared" si="8"/>
        <v>21</v>
      </c>
      <c r="J27" s="13">
        <v>6</v>
      </c>
      <c r="K27">
        <f t="shared" si="2"/>
        <v>49</v>
      </c>
      <c r="L27">
        <f t="shared" si="9"/>
        <v>0</v>
      </c>
      <c r="M27">
        <f t="shared" si="10"/>
        <v>0</v>
      </c>
      <c r="N27">
        <f t="shared" si="3"/>
        <v>22.222222222222221</v>
      </c>
      <c r="O27">
        <v>22</v>
      </c>
      <c r="P27">
        <v>24</v>
      </c>
      <c r="Q27">
        <v>1</v>
      </c>
      <c r="R27">
        <v>2</v>
      </c>
      <c r="S27">
        <f t="shared" si="11"/>
        <v>44.897959183673471</v>
      </c>
      <c r="T27">
        <f t="shared" si="4"/>
        <v>88.888888888888886</v>
      </c>
      <c r="U27">
        <f t="shared" si="5"/>
        <v>3.7037037037037033</v>
      </c>
      <c r="V27">
        <f t="shared" si="6"/>
        <v>7.4074074074074066</v>
      </c>
      <c r="W27">
        <f t="shared" si="7"/>
        <v>0.87755102040816324</v>
      </c>
      <c r="X27">
        <f t="shared" si="12"/>
        <v>77.777777777777786</v>
      </c>
      <c r="Y27" t="s">
        <v>55</v>
      </c>
      <c r="Z27" t="s">
        <v>109</v>
      </c>
      <c r="AA27">
        <f t="shared" si="13"/>
        <v>100</v>
      </c>
    </row>
    <row r="28" spans="1:27">
      <c r="A28">
        <v>1</v>
      </c>
      <c r="B28" s="5" t="s">
        <v>98</v>
      </c>
      <c r="C28" t="s">
        <v>144</v>
      </c>
      <c r="D28" t="s">
        <v>120</v>
      </c>
      <c r="E28">
        <f t="shared" si="0"/>
        <v>1619.9999999999998</v>
      </c>
      <c r="F28">
        <f t="shared" si="1"/>
        <v>2070</v>
      </c>
      <c r="G28">
        <v>1000</v>
      </c>
      <c r="H28">
        <v>10</v>
      </c>
      <c r="I28">
        <f t="shared" si="8"/>
        <v>0</v>
      </c>
      <c r="J28" s="13">
        <v>1</v>
      </c>
      <c r="K28">
        <f t="shared" si="2"/>
        <v>46</v>
      </c>
      <c r="L28">
        <f t="shared" si="9"/>
        <v>35</v>
      </c>
      <c r="M28">
        <f t="shared" si="10"/>
        <v>97.222222222222214</v>
      </c>
      <c r="N28">
        <f t="shared" si="3"/>
        <v>2.7777777777777777</v>
      </c>
      <c r="O28">
        <v>10</v>
      </c>
      <c r="P28">
        <v>11</v>
      </c>
      <c r="Q28">
        <v>1</v>
      </c>
      <c r="R28">
        <v>24</v>
      </c>
      <c r="S28">
        <f t="shared" si="11"/>
        <v>21.739130434782609</v>
      </c>
      <c r="T28">
        <f t="shared" si="4"/>
        <v>30.555555555555557</v>
      </c>
      <c r="U28">
        <f t="shared" si="5"/>
        <v>2.7777777777777777</v>
      </c>
      <c r="V28">
        <f t="shared" si="6"/>
        <v>66.666666666666657</v>
      </c>
      <c r="W28">
        <f t="shared" si="7"/>
        <v>0.21739130434782608</v>
      </c>
      <c r="X28">
        <f t="shared" si="12"/>
        <v>0</v>
      </c>
      <c r="Z28" t="s">
        <v>145</v>
      </c>
      <c r="AA28">
        <f t="shared" si="13"/>
        <v>100</v>
      </c>
    </row>
    <row r="29" spans="1:27">
      <c r="A29">
        <v>1</v>
      </c>
      <c r="B29" s="5" t="s">
        <v>102</v>
      </c>
      <c r="C29" t="s">
        <v>144</v>
      </c>
      <c r="D29" t="s">
        <v>120</v>
      </c>
      <c r="E29">
        <f t="shared" si="0"/>
        <v>675</v>
      </c>
      <c r="F29">
        <f t="shared" si="1"/>
        <v>1035</v>
      </c>
      <c r="G29">
        <v>1000</v>
      </c>
      <c r="H29">
        <v>8</v>
      </c>
      <c r="I29">
        <f t="shared" si="8"/>
        <v>1</v>
      </c>
      <c r="J29" s="13">
        <v>1</v>
      </c>
      <c r="K29">
        <f t="shared" si="2"/>
        <v>23</v>
      </c>
      <c r="L29">
        <f t="shared" si="9"/>
        <v>14</v>
      </c>
      <c r="M29">
        <f t="shared" si="10"/>
        <v>87.5</v>
      </c>
      <c r="N29">
        <f t="shared" si="3"/>
        <v>6.25</v>
      </c>
      <c r="O29">
        <v>7</v>
      </c>
      <c r="P29">
        <v>5</v>
      </c>
      <c r="Q29">
        <v>2</v>
      </c>
      <c r="R29">
        <v>9</v>
      </c>
      <c r="S29">
        <f t="shared" si="11"/>
        <v>30.434782608695656</v>
      </c>
      <c r="T29">
        <f t="shared" si="4"/>
        <v>31.25</v>
      </c>
      <c r="U29">
        <f t="shared" si="5"/>
        <v>12.5</v>
      </c>
      <c r="V29">
        <f t="shared" si="6"/>
        <v>56.25</v>
      </c>
      <c r="W29">
        <f t="shared" si="7"/>
        <v>0.34782608695652173</v>
      </c>
      <c r="X29">
        <f t="shared" si="12"/>
        <v>6.25</v>
      </c>
      <c r="AA29">
        <f t="shared" si="13"/>
        <v>100</v>
      </c>
    </row>
    <row r="30" spans="1:27" s="15" customFormat="1">
      <c r="A30" s="15">
        <v>1</v>
      </c>
      <c r="B30" s="20" t="s">
        <v>96</v>
      </c>
      <c r="C30" s="15" t="s">
        <v>144</v>
      </c>
      <c r="D30" s="15" t="s">
        <v>9</v>
      </c>
      <c r="E30" s="15">
        <f t="shared" si="0"/>
        <v>0</v>
      </c>
      <c r="F30" s="15">
        <f t="shared" si="1"/>
        <v>0</v>
      </c>
      <c r="G30" s="15">
        <v>1000</v>
      </c>
      <c r="H30" s="15">
        <v>0</v>
      </c>
      <c r="I30" s="15">
        <f t="shared" si="8"/>
        <v>0</v>
      </c>
      <c r="J30" s="21">
        <v>0</v>
      </c>
      <c r="K30" s="15">
        <f t="shared" si="2"/>
        <v>0</v>
      </c>
      <c r="L30" s="15">
        <f t="shared" si="9"/>
        <v>0</v>
      </c>
      <c r="M30" s="15" t="e">
        <f t="shared" si="10"/>
        <v>#DIV/0!</v>
      </c>
      <c r="N30" s="15" t="e">
        <f t="shared" si="3"/>
        <v>#DIV/0!</v>
      </c>
      <c r="O30" s="15">
        <v>0</v>
      </c>
      <c r="P30" s="15">
        <v>0</v>
      </c>
      <c r="Q30" s="15">
        <v>0</v>
      </c>
      <c r="R30" s="15">
        <v>0</v>
      </c>
      <c r="S30" s="15" t="e">
        <f t="shared" si="11"/>
        <v>#DIV/0!</v>
      </c>
      <c r="T30" s="15">
        <v>0</v>
      </c>
      <c r="U30" s="15">
        <v>0</v>
      </c>
      <c r="V30" s="15">
        <v>0</v>
      </c>
      <c r="W30" s="15">
        <v>0</v>
      </c>
      <c r="X30" s="15" t="e">
        <f t="shared" si="12"/>
        <v>#DIV/0!</v>
      </c>
      <c r="AA30">
        <f t="shared" si="13"/>
        <v>0</v>
      </c>
    </row>
    <row r="31" spans="1:27">
      <c r="A31">
        <v>1</v>
      </c>
      <c r="B31" s="5" t="s">
        <v>103</v>
      </c>
      <c r="C31" t="s">
        <v>144</v>
      </c>
      <c r="D31" t="s">
        <v>9</v>
      </c>
      <c r="E31">
        <f t="shared" si="0"/>
        <v>45</v>
      </c>
      <c r="F31">
        <f t="shared" si="1"/>
        <v>90</v>
      </c>
      <c r="G31">
        <v>1000</v>
      </c>
      <c r="H31">
        <v>1</v>
      </c>
      <c r="I31">
        <f t="shared" si="8"/>
        <v>0</v>
      </c>
      <c r="J31" s="13">
        <v>0</v>
      </c>
      <c r="K31">
        <f t="shared" si="2"/>
        <v>2</v>
      </c>
      <c r="L31">
        <f t="shared" si="9"/>
        <v>1</v>
      </c>
      <c r="M31">
        <f t="shared" si="10"/>
        <v>100</v>
      </c>
      <c r="N31">
        <f t="shared" si="3"/>
        <v>0</v>
      </c>
      <c r="O31">
        <v>1</v>
      </c>
      <c r="P31">
        <v>0</v>
      </c>
      <c r="Q31">
        <v>1</v>
      </c>
      <c r="R31">
        <v>0</v>
      </c>
      <c r="S31">
        <f t="shared" si="11"/>
        <v>50</v>
      </c>
      <c r="T31">
        <f>(P31/(P31+Q31+R31))*100</f>
        <v>0</v>
      </c>
      <c r="U31">
        <f>(Q31/(P31+Q31+R31))*100</f>
        <v>100</v>
      </c>
      <c r="V31">
        <f>(R31/(P31+Q31+R31))*100</f>
        <v>0</v>
      </c>
      <c r="W31">
        <f>H31/K31</f>
        <v>0.5</v>
      </c>
      <c r="X31">
        <f t="shared" si="12"/>
        <v>0</v>
      </c>
      <c r="AA31">
        <f t="shared" si="13"/>
        <v>100</v>
      </c>
    </row>
    <row r="32" spans="1:27">
      <c r="A32">
        <v>1</v>
      </c>
      <c r="B32" s="5" t="s">
        <v>100</v>
      </c>
      <c r="C32" t="s">
        <v>144</v>
      </c>
      <c r="D32" t="s">
        <v>11</v>
      </c>
      <c r="E32">
        <f t="shared" si="0"/>
        <v>3375</v>
      </c>
      <c r="F32">
        <f t="shared" si="1"/>
        <v>4815</v>
      </c>
      <c r="G32">
        <v>1000</v>
      </c>
      <c r="H32">
        <v>32</v>
      </c>
      <c r="I32">
        <f t="shared" si="8"/>
        <v>10</v>
      </c>
      <c r="J32" s="13">
        <v>0</v>
      </c>
      <c r="K32">
        <f t="shared" si="2"/>
        <v>107</v>
      </c>
      <c r="L32">
        <f t="shared" si="9"/>
        <v>75</v>
      </c>
      <c r="M32">
        <f t="shared" si="10"/>
        <v>88.235294117647058</v>
      </c>
      <c r="N32">
        <f t="shared" si="3"/>
        <v>0</v>
      </c>
      <c r="O32">
        <v>22</v>
      </c>
      <c r="P32">
        <v>5</v>
      </c>
      <c r="Q32">
        <v>5</v>
      </c>
      <c r="R32">
        <v>75</v>
      </c>
      <c r="S32">
        <f t="shared" si="11"/>
        <v>20.5607476635514</v>
      </c>
      <c r="T32">
        <f>(P32/(P32+Q32+R32))*100</f>
        <v>5.8823529411764701</v>
      </c>
      <c r="U32">
        <f>(Q32/(P32+Q32+R32))*100</f>
        <v>5.8823529411764701</v>
      </c>
      <c r="V32">
        <f>(R32/(P32+Q32+R32))*100</f>
        <v>88.235294117647058</v>
      </c>
      <c r="W32">
        <f>H32/K32</f>
        <v>0.29906542056074764</v>
      </c>
      <c r="X32">
        <f t="shared" si="12"/>
        <v>11.76470588235294</v>
      </c>
      <c r="AA32">
        <f t="shared" si="13"/>
        <v>100</v>
      </c>
    </row>
    <row r="33" spans="1:27">
      <c r="A33">
        <v>1</v>
      </c>
      <c r="B33" s="5" t="s">
        <v>104</v>
      </c>
      <c r="C33" t="s">
        <v>144</v>
      </c>
      <c r="D33" t="s">
        <v>11</v>
      </c>
      <c r="E33">
        <f t="shared" si="0"/>
        <v>4140</v>
      </c>
      <c r="F33">
        <f t="shared" si="1"/>
        <v>5175</v>
      </c>
      <c r="G33">
        <v>1000</v>
      </c>
      <c r="H33">
        <v>20</v>
      </c>
      <c r="I33">
        <v>0</v>
      </c>
      <c r="J33" s="13">
        <v>3</v>
      </c>
      <c r="K33">
        <f t="shared" si="2"/>
        <v>115</v>
      </c>
      <c r="L33">
        <f t="shared" si="9"/>
        <v>89</v>
      </c>
      <c r="M33">
        <f t="shared" si="10"/>
        <v>96.739130434782609</v>
      </c>
      <c r="N33">
        <f t="shared" si="3"/>
        <v>3.2608695652173911</v>
      </c>
      <c r="O33">
        <v>23</v>
      </c>
      <c r="P33">
        <v>11</v>
      </c>
      <c r="Q33">
        <v>1</v>
      </c>
      <c r="R33">
        <v>80</v>
      </c>
      <c r="S33">
        <f t="shared" si="11"/>
        <v>20</v>
      </c>
      <c r="T33">
        <f>(P33/(P33+Q33+R33))*100</f>
        <v>11.956521739130435</v>
      </c>
      <c r="U33">
        <f>(Q33/(P33+Q33+R33))*100</f>
        <v>1.0869565217391304</v>
      </c>
      <c r="V33">
        <f>(R33/(P33+Q33+R33))*100</f>
        <v>86.956521739130437</v>
      </c>
      <c r="W33">
        <f>H33/K33</f>
        <v>0.17391304347826086</v>
      </c>
      <c r="X33">
        <f t="shared" si="12"/>
        <v>0</v>
      </c>
      <c r="AA33">
        <f t="shared" si="13"/>
        <v>100</v>
      </c>
    </row>
    <row r="34" spans="1:27">
      <c r="B34" s="5"/>
    </row>
    <row r="35" spans="1:27">
      <c r="D35" s="25" t="s">
        <v>205</v>
      </c>
    </row>
  </sheetData>
  <sortState ref="A2:W34">
    <sortCondition ref="G2:G34"/>
    <sortCondition ref="D2:D34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K1" workbookViewId="0">
      <selection activeCell="M31" sqref="M31:N31"/>
    </sheetView>
  </sheetViews>
  <sheetFormatPr baseColWidth="10" defaultRowHeight="15" x14ac:dyDescent="0"/>
  <cols>
    <col min="8" max="9" width="11" customWidth="1"/>
    <col min="10" max="10" width="10.83203125" style="13"/>
  </cols>
  <sheetData>
    <row r="1" spans="1:27">
      <c r="A1" s="6" t="s">
        <v>128</v>
      </c>
      <c r="B1" s="6" t="s">
        <v>92</v>
      </c>
      <c r="C1" s="6" t="s">
        <v>129</v>
      </c>
      <c r="D1" s="6" t="s">
        <v>0</v>
      </c>
      <c r="E1" s="6" t="s">
        <v>174</v>
      </c>
      <c r="F1" s="6" t="s">
        <v>175</v>
      </c>
      <c r="G1" s="6" t="s">
        <v>136</v>
      </c>
      <c r="H1" s="6" t="s">
        <v>2</v>
      </c>
      <c r="I1" s="6" t="s">
        <v>193</v>
      </c>
      <c r="J1" s="12" t="s">
        <v>105</v>
      </c>
      <c r="K1" s="6" t="s">
        <v>5</v>
      </c>
      <c r="L1" s="6" t="s">
        <v>126</v>
      </c>
      <c r="M1" s="6" t="s">
        <v>127</v>
      </c>
      <c r="N1" s="6" t="s">
        <v>191</v>
      </c>
      <c r="O1" s="6" t="s">
        <v>110</v>
      </c>
      <c r="P1" s="7" t="s">
        <v>132</v>
      </c>
      <c r="Q1" s="6" t="s">
        <v>131</v>
      </c>
      <c r="R1" s="6" t="s">
        <v>130</v>
      </c>
      <c r="S1" s="6" t="s">
        <v>192</v>
      </c>
      <c r="T1" s="6" t="s">
        <v>123</v>
      </c>
      <c r="U1" s="6" t="s">
        <v>156</v>
      </c>
      <c r="V1" s="6" t="s">
        <v>157</v>
      </c>
      <c r="W1" s="6"/>
      <c r="X1" s="6" t="s">
        <v>154</v>
      </c>
      <c r="Y1" s="6" t="s">
        <v>155</v>
      </c>
      <c r="Z1" s="7" t="s">
        <v>133</v>
      </c>
      <c r="AA1" s="7" t="s">
        <v>6</v>
      </c>
    </row>
    <row r="2" spans="1:27">
      <c r="A2" s="8">
        <v>1</v>
      </c>
      <c r="B2" s="8" t="s">
        <v>94</v>
      </c>
      <c r="C2" s="8" t="s">
        <v>158</v>
      </c>
      <c r="D2" s="8" t="s">
        <v>51</v>
      </c>
      <c r="E2" s="8">
        <f>45000*((J2+L2)/1350)</f>
        <v>766.66666666666674</v>
      </c>
      <c r="F2" s="8">
        <f>45000*(K2/1350)</f>
        <v>1566.6666666666665</v>
      </c>
      <c r="G2" s="8">
        <v>280</v>
      </c>
      <c r="H2" s="8">
        <v>24</v>
      </c>
      <c r="I2" s="8">
        <f>H2-O2</f>
        <v>1</v>
      </c>
      <c r="J2" s="13">
        <v>3</v>
      </c>
      <c r="K2" s="8">
        <f>SUM(O2:R2)</f>
        <v>47</v>
      </c>
      <c r="L2" s="8">
        <f>(K2-O2)-(I2+J2)</f>
        <v>20</v>
      </c>
      <c r="M2" s="8">
        <f>(L2/(K2-O2))*100</f>
        <v>83.333333333333343</v>
      </c>
      <c r="N2" s="8">
        <f>(J2/(K2-O2))*100</f>
        <v>12.5</v>
      </c>
      <c r="O2" s="8">
        <v>23</v>
      </c>
      <c r="P2" s="8">
        <v>22</v>
      </c>
      <c r="Q2" s="8">
        <v>2</v>
      </c>
      <c r="R2" s="8">
        <v>0</v>
      </c>
      <c r="S2" s="8">
        <f>(O2/K2)*100</f>
        <v>48.936170212765958</v>
      </c>
      <c r="T2">
        <f>(P2/(P2+Q2+R2))*100</f>
        <v>91.666666666666657</v>
      </c>
      <c r="U2">
        <f>(Q2/(P2+Q2+R2))*100</f>
        <v>8.3333333333333321</v>
      </c>
      <c r="V2">
        <f>(R2/(P2+Q2+R2))*100</f>
        <v>0</v>
      </c>
      <c r="W2">
        <f>SUM(T2:V2)</f>
        <v>99.999999999999986</v>
      </c>
      <c r="X2">
        <f>H2/K2</f>
        <v>0.51063829787234039</v>
      </c>
      <c r="Y2">
        <f>(I2/(K2-O2))*100</f>
        <v>4.1666666666666661</v>
      </c>
      <c r="Z2" t="s">
        <v>172</v>
      </c>
      <c r="AA2" t="s">
        <v>145</v>
      </c>
    </row>
    <row r="3" spans="1:27">
      <c r="A3" s="8">
        <v>1</v>
      </c>
      <c r="B3" s="8" t="s">
        <v>95</v>
      </c>
      <c r="C3" s="8" t="s">
        <v>158</v>
      </c>
      <c r="D3" s="8" t="s">
        <v>51</v>
      </c>
      <c r="E3" s="8">
        <f t="shared" ref="E3:E35" si="0">45000*((J3+L3)/1350)</f>
        <v>1033.3333333333333</v>
      </c>
      <c r="F3" s="8">
        <f t="shared" ref="F3:F35" si="1">45000*(K3/1350)</f>
        <v>1766.6666666666665</v>
      </c>
      <c r="G3" s="8">
        <v>280</v>
      </c>
      <c r="H3" s="8">
        <v>22</v>
      </c>
      <c r="I3" s="8">
        <f t="shared" ref="I3:I35" si="2">H3-O3</f>
        <v>2</v>
      </c>
      <c r="J3" s="13">
        <v>8</v>
      </c>
      <c r="K3" s="8">
        <f t="shared" ref="K3:K35" si="3">SUM(O3:R3)</f>
        <v>53</v>
      </c>
      <c r="L3" s="8">
        <f t="shared" ref="L3:L35" si="4">(K3-O3)-(I3+J3)</f>
        <v>23</v>
      </c>
      <c r="M3" s="8">
        <f t="shared" ref="M3:M35" si="5">(L3/(K3-O3))*100</f>
        <v>69.696969696969703</v>
      </c>
      <c r="N3" s="8">
        <f t="shared" ref="N3:N35" si="6">(J3/(K3-O3))*100</f>
        <v>24.242424242424242</v>
      </c>
      <c r="O3" s="8">
        <v>20</v>
      </c>
      <c r="P3" s="8">
        <v>32</v>
      </c>
      <c r="Q3" s="8">
        <v>1</v>
      </c>
      <c r="R3" s="8">
        <v>0</v>
      </c>
      <c r="S3" s="8">
        <f t="shared" ref="S3:S35" si="7">(O3/K3)*100</f>
        <v>37.735849056603776</v>
      </c>
      <c r="T3">
        <f t="shared" ref="T3:T35" si="8">(P3/(P3+Q3+R3))*100</f>
        <v>96.969696969696969</v>
      </c>
      <c r="U3">
        <f t="shared" ref="U3:U35" si="9">(Q3/(P3+Q3+R3))*100</f>
        <v>3.0303030303030303</v>
      </c>
      <c r="V3">
        <f t="shared" ref="V3:V35" si="10">(R3/(P3+Q3+R3))*100</f>
        <v>0</v>
      </c>
      <c r="W3">
        <f t="shared" ref="W3:W35" si="11">SUM(T3:V3)</f>
        <v>100</v>
      </c>
      <c r="X3">
        <f t="shared" ref="X3:X35" si="12">H3/K3</f>
        <v>0.41509433962264153</v>
      </c>
      <c r="Y3">
        <f t="shared" ref="Y3:Y35" si="13">(I3/(K3-O3))*100</f>
        <v>6.0606060606060606</v>
      </c>
      <c r="Z3" t="s">
        <v>172</v>
      </c>
      <c r="AA3" t="s">
        <v>145</v>
      </c>
    </row>
    <row r="4" spans="1:27">
      <c r="A4">
        <v>1</v>
      </c>
      <c r="B4" s="5" t="s">
        <v>104</v>
      </c>
      <c r="C4" t="s">
        <v>158</v>
      </c>
      <c r="D4" t="s">
        <v>18</v>
      </c>
      <c r="E4" s="8">
        <f t="shared" si="0"/>
        <v>633.33333333333337</v>
      </c>
      <c r="F4" s="5">
        <f t="shared" si="1"/>
        <v>866.66666666666674</v>
      </c>
      <c r="G4">
        <v>280</v>
      </c>
      <c r="H4">
        <v>4</v>
      </c>
      <c r="I4" s="8">
        <v>0</v>
      </c>
      <c r="J4" s="13">
        <v>2</v>
      </c>
      <c r="K4" s="5">
        <f t="shared" si="3"/>
        <v>26</v>
      </c>
      <c r="L4" s="8">
        <f t="shared" si="4"/>
        <v>17</v>
      </c>
      <c r="M4" s="8">
        <f t="shared" si="5"/>
        <v>89.473684210526315</v>
      </c>
      <c r="N4" s="8">
        <f t="shared" si="6"/>
        <v>10.526315789473683</v>
      </c>
      <c r="O4">
        <v>7</v>
      </c>
      <c r="P4">
        <v>5</v>
      </c>
      <c r="Q4">
        <v>4</v>
      </c>
      <c r="R4">
        <v>10</v>
      </c>
      <c r="S4" s="8">
        <f t="shared" si="7"/>
        <v>26.923076923076923</v>
      </c>
      <c r="T4">
        <f t="shared" si="8"/>
        <v>26.315789473684209</v>
      </c>
      <c r="U4">
        <f t="shared" si="9"/>
        <v>21.052631578947366</v>
      </c>
      <c r="V4">
        <f t="shared" si="10"/>
        <v>52.631578947368418</v>
      </c>
      <c r="W4">
        <f t="shared" si="11"/>
        <v>100</v>
      </c>
      <c r="X4">
        <f t="shared" si="12"/>
        <v>0.15384615384615385</v>
      </c>
      <c r="Y4">
        <f t="shared" si="13"/>
        <v>0</v>
      </c>
      <c r="Z4" t="s">
        <v>172</v>
      </c>
      <c r="AA4" t="s">
        <v>145</v>
      </c>
    </row>
    <row r="5" spans="1:27">
      <c r="A5">
        <v>2</v>
      </c>
      <c r="B5" s="5" t="s">
        <v>93</v>
      </c>
      <c r="C5" t="s">
        <v>158</v>
      </c>
      <c r="D5" t="s">
        <v>18</v>
      </c>
      <c r="E5" s="8">
        <f t="shared" si="0"/>
        <v>333.33333333333337</v>
      </c>
      <c r="F5" s="5">
        <f t="shared" si="1"/>
        <v>666.66666666666674</v>
      </c>
      <c r="G5">
        <v>280</v>
      </c>
      <c r="H5">
        <v>8</v>
      </c>
      <c r="I5" s="8">
        <v>0</v>
      </c>
      <c r="J5" s="13">
        <v>1</v>
      </c>
      <c r="K5" s="5">
        <f t="shared" si="3"/>
        <v>20</v>
      </c>
      <c r="L5" s="8">
        <f t="shared" si="4"/>
        <v>9</v>
      </c>
      <c r="M5" s="8">
        <f t="shared" si="5"/>
        <v>90</v>
      </c>
      <c r="N5" s="8">
        <f t="shared" si="6"/>
        <v>10</v>
      </c>
      <c r="O5">
        <v>10</v>
      </c>
      <c r="P5">
        <v>10</v>
      </c>
      <c r="Q5">
        <v>0</v>
      </c>
      <c r="R5">
        <v>0</v>
      </c>
      <c r="S5" s="8">
        <f t="shared" si="7"/>
        <v>50</v>
      </c>
      <c r="T5">
        <f t="shared" si="8"/>
        <v>100</v>
      </c>
      <c r="U5">
        <f t="shared" si="9"/>
        <v>0</v>
      </c>
      <c r="V5">
        <f t="shared" si="10"/>
        <v>0</v>
      </c>
      <c r="W5">
        <f t="shared" si="11"/>
        <v>100</v>
      </c>
      <c r="X5">
        <f t="shared" si="12"/>
        <v>0.4</v>
      </c>
      <c r="Y5">
        <f t="shared" si="13"/>
        <v>0</v>
      </c>
      <c r="Z5" t="s">
        <v>172</v>
      </c>
      <c r="AA5" t="s">
        <v>145</v>
      </c>
    </row>
    <row r="6" spans="1:27">
      <c r="A6">
        <v>2</v>
      </c>
      <c r="B6" s="5" t="s">
        <v>94</v>
      </c>
      <c r="C6" t="s">
        <v>158</v>
      </c>
      <c r="D6" t="s">
        <v>139</v>
      </c>
      <c r="E6" s="8">
        <f t="shared" si="0"/>
        <v>533.33333333333326</v>
      </c>
      <c r="F6" s="5">
        <f t="shared" si="1"/>
        <v>833.33333333333326</v>
      </c>
      <c r="G6">
        <v>280</v>
      </c>
      <c r="H6">
        <v>6</v>
      </c>
      <c r="I6" s="8">
        <v>0</v>
      </c>
      <c r="J6" s="13">
        <v>5</v>
      </c>
      <c r="K6" s="5">
        <f t="shared" si="3"/>
        <v>25</v>
      </c>
      <c r="L6" s="8">
        <f t="shared" si="4"/>
        <v>11</v>
      </c>
      <c r="M6" s="8">
        <f t="shared" si="5"/>
        <v>68.75</v>
      </c>
      <c r="N6" s="8">
        <f t="shared" si="6"/>
        <v>31.25</v>
      </c>
      <c r="O6">
        <v>9</v>
      </c>
      <c r="P6">
        <v>12</v>
      </c>
      <c r="Q6">
        <v>3</v>
      </c>
      <c r="R6">
        <v>1</v>
      </c>
      <c r="S6" s="8">
        <f t="shared" si="7"/>
        <v>36</v>
      </c>
      <c r="T6">
        <f t="shared" si="8"/>
        <v>75</v>
      </c>
      <c r="U6">
        <f t="shared" si="9"/>
        <v>18.75</v>
      </c>
      <c r="V6">
        <f t="shared" si="10"/>
        <v>6.25</v>
      </c>
      <c r="W6">
        <f t="shared" si="11"/>
        <v>100</v>
      </c>
      <c r="X6">
        <f t="shared" si="12"/>
        <v>0.24</v>
      </c>
      <c r="Y6">
        <f t="shared" si="13"/>
        <v>0</v>
      </c>
      <c r="AA6" t="s">
        <v>145</v>
      </c>
    </row>
    <row r="7" spans="1:27">
      <c r="A7">
        <v>2</v>
      </c>
      <c r="B7" s="5" t="s">
        <v>95</v>
      </c>
      <c r="C7" t="s">
        <v>158</v>
      </c>
      <c r="D7" t="s">
        <v>139</v>
      </c>
      <c r="E7" s="8">
        <f t="shared" si="0"/>
        <v>500</v>
      </c>
      <c r="F7" s="5">
        <f t="shared" si="1"/>
        <v>833.33333333333326</v>
      </c>
      <c r="G7">
        <v>280</v>
      </c>
      <c r="H7">
        <v>10</v>
      </c>
      <c r="I7" s="8">
        <f t="shared" si="2"/>
        <v>0</v>
      </c>
      <c r="J7" s="13">
        <v>3</v>
      </c>
      <c r="K7" s="5">
        <f t="shared" si="3"/>
        <v>25</v>
      </c>
      <c r="L7" s="8">
        <f t="shared" si="4"/>
        <v>12</v>
      </c>
      <c r="M7" s="8">
        <f t="shared" si="5"/>
        <v>80</v>
      </c>
      <c r="N7" s="8">
        <f t="shared" si="6"/>
        <v>20</v>
      </c>
      <c r="O7">
        <v>10</v>
      </c>
      <c r="P7">
        <v>13</v>
      </c>
      <c r="Q7">
        <v>1</v>
      </c>
      <c r="R7">
        <v>1</v>
      </c>
      <c r="S7" s="8">
        <f t="shared" si="7"/>
        <v>40</v>
      </c>
      <c r="T7">
        <f t="shared" si="8"/>
        <v>86.666666666666671</v>
      </c>
      <c r="U7">
        <f t="shared" si="9"/>
        <v>6.666666666666667</v>
      </c>
      <c r="V7">
        <f t="shared" si="10"/>
        <v>6.666666666666667</v>
      </c>
      <c r="W7">
        <f t="shared" si="11"/>
        <v>100.00000000000001</v>
      </c>
      <c r="X7">
        <f t="shared" si="12"/>
        <v>0.4</v>
      </c>
      <c r="Y7">
        <f t="shared" si="13"/>
        <v>0</v>
      </c>
      <c r="AA7" t="s">
        <v>145</v>
      </c>
    </row>
    <row r="8" spans="1:27">
      <c r="A8">
        <v>2</v>
      </c>
      <c r="B8" s="5" t="s">
        <v>96</v>
      </c>
      <c r="C8" t="s">
        <v>158</v>
      </c>
      <c r="D8" t="s">
        <v>15</v>
      </c>
      <c r="E8" s="8">
        <f t="shared" si="0"/>
        <v>233.33333333333331</v>
      </c>
      <c r="F8" s="5">
        <f t="shared" si="1"/>
        <v>1600</v>
      </c>
      <c r="G8">
        <v>280</v>
      </c>
      <c r="H8">
        <v>33</v>
      </c>
      <c r="I8" s="8">
        <v>0</v>
      </c>
      <c r="J8" s="13">
        <v>1</v>
      </c>
      <c r="K8" s="5">
        <f t="shared" si="3"/>
        <v>48</v>
      </c>
      <c r="L8" s="8">
        <f t="shared" si="4"/>
        <v>6</v>
      </c>
      <c r="M8" s="8">
        <f t="shared" si="5"/>
        <v>85.714285714285708</v>
      </c>
      <c r="N8" s="8">
        <f t="shared" si="6"/>
        <v>14.285714285714285</v>
      </c>
      <c r="O8">
        <v>41</v>
      </c>
      <c r="P8">
        <v>7</v>
      </c>
      <c r="Q8">
        <v>0</v>
      </c>
      <c r="R8">
        <v>0</v>
      </c>
      <c r="S8" s="8">
        <f t="shared" si="7"/>
        <v>85.416666666666657</v>
      </c>
      <c r="T8">
        <f t="shared" si="8"/>
        <v>100</v>
      </c>
      <c r="U8">
        <f t="shared" si="9"/>
        <v>0</v>
      </c>
      <c r="V8">
        <f t="shared" si="10"/>
        <v>0</v>
      </c>
      <c r="W8">
        <f t="shared" si="11"/>
        <v>100</v>
      </c>
      <c r="X8">
        <f t="shared" si="12"/>
        <v>0.6875</v>
      </c>
      <c r="Y8">
        <f t="shared" si="13"/>
        <v>0</v>
      </c>
      <c r="AA8" t="s">
        <v>145</v>
      </c>
    </row>
    <row r="9" spans="1:27">
      <c r="A9">
        <v>2</v>
      </c>
      <c r="B9" s="5" t="s">
        <v>97</v>
      </c>
      <c r="C9" t="s">
        <v>158</v>
      </c>
      <c r="D9" t="s">
        <v>15</v>
      </c>
      <c r="E9" s="8">
        <f t="shared" si="0"/>
        <v>233.33333333333331</v>
      </c>
      <c r="F9" s="5">
        <f t="shared" si="1"/>
        <v>1500</v>
      </c>
      <c r="G9">
        <v>280</v>
      </c>
      <c r="H9">
        <v>38</v>
      </c>
      <c r="I9" s="8">
        <f t="shared" si="2"/>
        <v>4</v>
      </c>
      <c r="J9" s="13">
        <v>1</v>
      </c>
      <c r="K9" s="5">
        <f t="shared" si="3"/>
        <v>45</v>
      </c>
      <c r="L9" s="8">
        <f t="shared" si="4"/>
        <v>6</v>
      </c>
      <c r="M9" s="8">
        <f t="shared" si="5"/>
        <v>54.54545454545454</v>
      </c>
      <c r="N9" s="8">
        <f t="shared" si="6"/>
        <v>9.0909090909090917</v>
      </c>
      <c r="O9">
        <v>34</v>
      </c>
      <c r="P9">
        <v>10</v>
      </c>
      <c r="Q9">
        <v>1</v>
      </c>
      <c r="R9">
        <v>0</v>
      </c>
      <c r="S9" s="8">
        <f t="shared" si="7"/>
        <v>75.555555555555557</v>
      </c>
      <c r="T9">
        <f t="shared" si="8"/>
        <v>90.909090909090907</v>
      </c>
      <c r="U9">
        <f t="shared" si="9"/>
        <v>9.0909090909090917</v>
      </c>
      <c r="V9">
        <f t="shared" si="10"/>
        <v>0</v>
      </c>
      <c r="W9">
        <f t="shared" si="11"/>
        <v>100</v>
      </c>
      <c r="X9">
        <f t="shared" si="12"/>
        <v>0.84444444444444444</v>
      </c>
      <c r="Y9">
        <f t="shared" si="13"/>
        <v>36.363636363636367</v>
      </c>
      <c r="AA9" t="s">
        <v>145</v>
      </c>
    </row>
    <row r="10" spans="1:27">
      <c r="A10">
        <v>2</v>
      </c>
      <c r="B10" s="5" t="s">
        <v>98</v>
      </c>
      <c r="C10" t="s">
        <v>158</v>
      </c>
      <c r="D10" t="s">
        <v>141</v>
      </c>
      <c r="E10" s="8">
        <f t="shared" si="0"/>
        <v>133.33333333333331</v>
      </c>
      <c r="F10" s="5">
        <f t="shared" si="1"/>
        <v>666.66666666666674</v>
      </c>
      <c r="G10">
        <v>280</v>
      </c>
      <c r="H10">
        <v>16</v>
      </c>
      <c r="I10" s="8">
        <f t="shared" si="2"/>
        <v>4</v>
      </c>
      <c r="J10" s="13">
        <v>0</v>
      </c>
      <c r="K10" s="5">
        <f t="shared" si="3"/>
        <v>20</v>
      </c>
      <c r="L10" s="8">
        <f t="shared" si="4"/>
        <v>4</v>
      </c>
      <c r="M10" s="8">
        <f t="shared" si="5"/>
        <v>50</v>
      </c>
      <c r="N10" s="8">
        <f t="shared" si="6"/>
        <v>0</v>
      </c>
      <c r="O10">
        <v>12</v>
      </c>
      <c r="P10">
        <v>6</v>
      </c>
      <c r="Q10">
        <v>2</v>
      </c>
      <c r="R10">
        <v>0</v>
      </c>
      <c r="S10" s="8">
        <f t="shared" si="7"/>
        <v>60</v>
      </c>
      <c r="T10">
        <f t="shared" si="8"/>
        <v>75</v>
      </c>
      <c r="U10">
        <f t="shared" si="9"/>
        <v>25</v>
      </c>
      <c r="V10">
        <f t="shared" si="10"/>
        <v>0</v>
      </c>
      <c r="W10">
        <f t="shared" si="11"/>
        <v>100</v>
      </c>
      <c r="X10">
        <f t="shared" si="12"/>
        <v>0.8</v>
      </c>
      <c r="Y10">
        <f t="shared" si="13"/>
        <v>50</v>
      </c>
      <c r="AA10" t="s">
        <v>159</v>
      </c>
    </row>
    <row r="11" spans="1:27">
      <c r="A11">
        <v>2</v>
      </c>
      <c r="B11" s="5" t="s">
        <v>99</v>
      </c>
      <c r="C11" t="s">
        <v>158</v>
      </c>
      <c r="D11" t="s">
        <v>141</v>
      </c>
      <c r="E11" s="8">
        <f t="shared" si="0"/>
        <v>66.666666666666657</v>
      </c>
      <c r="F11" s="5">
        <f t="shared" si="1"/>
        <v>300</v>
      </c>
      <c r="G11">
        <v>280</v>
      </c>
      <c r="H11">
        <v>7</v>
      </c>
      <c r="I11" s="8">
        <f t="shared" si="2"/>
        <v>1</v>
      </c>
      <c r="J11" s="13">
        <v>0</v>
      </c>
      <c r="K11" s="5">
        <f t="shared" si="3"/>
        <v>9</v>
      </c>
      <c r="L11" s="8">
        <f t="shared" si="4"/>
        <v>2</v>
      </c>
      <c r="M11" s="8">
        <f t="shared" si="5"/>
        <v>66.666666666666657</v>
      </c>
      <c r="N11" s="8">
        <f t="shared" si="6"/>
        <v>0</v>
      </c>
      <c r="O11">
        <v>6</v>
      </c>
      <c r="P11">
        <v>3</v>
      </c>
      <c r="Q11">
        <v>0</v>
      </c>
      <c r="R11">
        <v>0</v>
      </c>
      <c r="S11" s="8">
        <f t="shared" si="7"/>
        <v>66.666666666666657</v>
      </c>
      <c r="T11">
        <f t="shared" si="8"/>
        <v>100</v>
      </c>
      <c r="U11">
        <f t="shared" si="9"/>
        <v>0</v>
      </c>
      <c r="V11">
        <f t="shared" si="10"/>
        <v>0</v>
      </c>
      <c r="W11">
        <f t="shared" si="11"/>
        <v>100</v>
      </c>
      <c r="X11">
        <f t="shared" si="12"/>
        <v>0.77777777777777779</v>
      </c>
      <c r="Y11">
        <f t="shared" si="13"/>
        <v>33.333333333333329</v>
      </c>
      <c r="AA11" t="s">
        <v>145</v>
      </c>
    </row>
    <row r="12" spans="1:27">
      <c r="A12">
        <v>2</v>
      </c>
      <c r="B12" s="5" t="s">
        <v>100</v>
      </c>
      <c r="C12" t="s">
        <v>158</v>
      </c>
      <c r="D12" t="s">
        <v>153</v>
      </c>
      <c r="E12" s="8">
        <f t="shared" si="0"/>
        <v>633.33333333333337</v>
      </c>
      <c r="F12" s="5">
        <f t="shared" si="1"/>
        <v>2766.666666666667</v>
      </c>
      <c r="G12">
        <v>280</v>
      </c>
      <c r="H12">
        <v>64</v>
      </c>
      <c r="I12" s="8">
        <f t="shared" si="2"/>
        <v>3</v>
      </c>
      <c r="J12" s="13">
        <v>5</v>
      </c>
      <c r="K12" s="5">
        <f t="shared" si="3"/>
        <v>83</v>
      </c>
      <c r="L12" s="8">
        <f t="shared" si="4"/>
        <v>14</v>
      </c>
      <c r="M12" s="8">
        <f t="shared" si="5"/>
        <v>63.636363636363633</v>
      </c>
      <c r="N12" s="8">
        <f t="shared" si="6"/>
        <v>22.727272727272727</v>
      </c>
      <c r="O12">
        <v>61</v>
      </c>
      <c r="P12">
        <v>20</v>
      </c>
      <c r="Q12">
        <v>2</v>
      </c>
      <c r="R12">
        <v>0</v>
      </c>
      <c r="S12" s="8">
        <f t="shared" si="7"/>
        <v>73.493975903614455</v>
      </c>
      <c r="T12">
        <f t="shared" si="8"/>
        <v>90.909090909090907</v>
      </c>
      <c r="U12">
        <f t="shared" si="9"/>
        <v>9.0909090909090917</v>
      </c>
      <c r="V12">
        <f t="shared" si="10"/>
        <v>0</v>
      </c>
      <c r="W12">
        <f t="shared" si="11"/>
        <v>100</v>
      </c>
      <c r="X12">
        <f t="shared" si="12"/>
        <v>0.77108433734939763</v>
      </c>
      <c r="Y12">
        <f t="shared" si="13"/>
        <v>13.636363636363635</v>
      </c>
      <c r="AA12" t="s">
        <v>145</v>
      </c>
    </row>
    <row r="13" spans="1:27">
      <c r="A13">
        <v>2</v>
      </c>
      <c r="B13" s="5" t="s">
        <v>101</v>
      </c>
      <c r="C13" t="s">
        <v>158</v>
      </c>
      <c r="D13" t="s">
        <v>153</v>
      </c>
      <c r="E13" s="8">
        <f t="shared" si="0"/>
        <v>833.33333333333326</v>
      </c>
      <c r="F13" s="5">
        <f t="shared" si="1"/>
        <v>2600</v>
      </c>
      <c r="G13">
        <v>280</v>
      </c>
      <c r="H13">
        <v>52</v>
      </c>
      <c r="I13" s="8">
        <v>0</v>
      </c>
      <c r="J13" s="13">
        <v>5</v>
      </c>
      <c r="K13" s="5">
        <f t="shared" si="3"/>
        <v>78</v>
      </c>
      <c r="L13" s="8">
        <f t="shared" si="4"/>
        <v>20</v>
      </c>
      <c r="M13" s="8">
        <f t="shared" si="5"/>
        <v>80</v>
      </c>
      <c r="N13" s="8">
        <f t="shared" si="6"/>
        <v>20</v>
      </c>
      <c r="O13">
        <v>53</v>
      </c>
      <c r="P13">
        <v>25</v>
      </c>
      <c r="Q13">
        <v>0</v>
      </c>
      <c r="R13">
        <v>0</v>
      </c>
      <c r="S13" s="8">
        <f t="shared" si="7"/>
        <v>67.948717948717956</v>
      </c>
      <c r="T13">
        <f t="shared" si="8"/>
        <v>100</v>
      </c>
      <c r="U13">
        <f t="shared" si="9"/>
        <v>0</v>
      </c>
      <c r="V13">
        <f t="shared" si="10"/>
        <v>0</v>
      </c>
      <c r="W13">
        <f t="shared" si="11"/>
        <v>100</v>
      </c>
      <c r="X13">
        <f t="shared" si="12"/>
        <v>0.66666666666666663</v>
      </c>
      <c r="Y13">
        <f t="shared" si="13"/>
        <v>0</v>
      </c>
      <c r="AA13" t="s">
        <v>145</v>
      </c>
    </row>
    <row r="14" spans="1:27" s="15" customFormat="1">
      <c r="A14" s="15">
        <v>1</v>
      </c>
      <c r="B14" s="20" t="s">
        <v>100</v>
      </c>
      <c r="C14" s="15" t="s">
        <v>158</v>
      </c>
      <c r="D14" s="15" t="s">
        <v>53</v>
      </c>
      <c r="E14" s="26">
        <f t="shared" si="0"/>
        <v>233.33333333333331</v>
      </c>
      <c r="F14" s="20">
        <f t="shared" si="1"/>
        <v>1033.3333333333333</v>
      </c>
      <c r="G14" s="15">
        <v>400</v>
      </c>
      <c r="H14" s="15">
        <v>19</v>
      </c>
      <c r="I14" s="26">
        <v>0</v>
      </c>
      <c r="J14" s="21">
        <v>1</v>
      </c>
      <c r="K14" s="20">
        <f t="shared" si="3"/>
        <v>31</v>
      </c>
      <c r="L14" s="26">
        <f t="shared" si="4"/>
        <v>6</v>
      </c>
      <c r="M14" s="26">
        <f t="shared" si="5"/>
        <v>85.714285714285708</v>
      </c>
      <c r="N14" s="26">
        <f t="shared" si="6"/>
        <v>14.285714285714285</v>
      </c>
      <c r="O14" s="15">
        <v>24</v>
      </c>
      <c r="P14" s="15">
        <v>5</v>
      </c>
      <c r="Q14" s="15">
        <v>0</v>
      </c>
      <c r="R14" s="15">
        <v>2</v>
      </c>
      <c r="S14" s="26">
        <f t="shared" si="7"/>
        <v>77.41935483870968</v>
      </c>
      <c r="T14" s="15">
        <f t="shared" si="8"/>
        <v>71.428571428571431</v>
      </c>
      <c r="U14" s="15">
        <f t="shared" si="9"/>
        <v>0</v>
      </c>
      <c r="V14" s="15">
        <f t="shared" si="10"/>
        <v>28.571428571428569</v>
      </c>
      <c r="W14" s="15">
        <f t="shared" si="11"/>
        <v>100</v>
      </c>
      <c r="X14" s="15">
        <f t="shared" si="12"/>
        <v>0.61290322580645162</v>
      </c>
      <c r="Y14" s="15">
        <f t="shared" si="13"/>
        <v>0</v>
      </c>
      <c r="Z14" s="15" t="s">
        <v>172</v>
      </c>
      <c r="AA14" s="15" t="s">
        <v>145</v>
      </c>
    </row>
    <row r="15" spans="1:27" s="24" customFormat="1">
      <c r="A15" s="24">
        <v>1</v>
      </c>
      <c r="B15" s="24" t="s">
        <v>101</v>
      </c>
      <c r="C15" s="24" t="s">
        <v>158</v>
      </c>
      <c r="D15" s="24" t="s">
        <v>53</v>
      </c>
      <c r="E15" s="24">
        <f>45000*((J15)/1350)</f>
        <v>33.333333333333329</v>
      </c>
      <c r="F15" s="24">
        <f t="shared" si="1"/>
        <v>1333.3333333333335</v>
      </c>
      <c r="G15" s="24">
        <v>400</v>
      </c>
      <c r="H15" s="24">
        <v>32</v>
      </c>
      <c r="I15" s="24">
        <f t="shared" si="2"/>
        <v>0</v>
      </c>
      <c r="J15" s="24">
        <v>1</v>
      </c>
      <c r="K15" s="24">
        <f t="shared" si="3"/>
        <v>40</v>
      </c>
      <c r="L15" s="24">
        <f t="shared" si="4"/>
        <v>7</v>
      </c>
      <c r="M15" s="24">
        <f t="shared" si="5"/>
        <v>87.5</v>
      </c>
      <c r="N15" s="24">
        <f t="shared" si="6"/>
        <v>12.5</v>
      </c>
      <c r="O15" s="24">
        <v>32</v>
      </c>
      <c r="P15" s="24">
        <v>6</v>
      </c>
      <c r="Q15" s="24">
        <v>2</v>
      </c>
      <c r="R15" s="24">
        <v>0</v>
      </c>
      <c r="S15" s="24">
        <f t="shared" si="7"/>
        <v>80</v>
      </c>
      <c r="T15" s="24">
        <f t="shared" si="8"/>
        <v>75</v>
      </c>
      <c r="U15" s="24">
        <f t="shared" si="9"/>
        <v>25</v>
      </c>
      <c r="V15" s="24">
        <f t="shared" si="10"/>
        <v>0</v>
      </c>
      <c r="W15" s="24">
        <f t="shared" si="11"/>
        <v>100</v>
      </c>
      <c r="X15" s="24">
        <f t="shared" si="12"/>
        <v>0.8</v>
      </c>
      <c r="Y15" s="24">
        <f t="shared" si="13"/>
        <v>0</v>
      </c>
      <c r="Z15" s="24" t="s">
        <v>172</v>
      </c>
      <c r="AA15" s="24" t="s">
        <v>145</v>
      </c>
    </row>
    <row r="16" spans="1:27">
      <c r="A16">
        <v>1</v>
      </c>
      <c r="B16" s="5" t="s">
        <v>102</v>
      </c>
      <c r="C16" t="s">
        <v>158</v>
      </c>
      <c r="D16" t="s">
        <v>17</v>
      </c>
      <c r="E16" s="8">
        <f t="shared" si="0"/>
        <v>166.66666666666669</v>
      </c>
      <c r="F16" s="5">
        <f t="shared" si="1"/>
        <v>1766.6666666666665</v>
      </c>
      <c r="G16">
        <v>400</v>
      </c>
      <c r="H16">
        <v>48</v>
      </c>
      <c r="I16" s="8">
        <f t="shared" si="2"/>
        <v>8</v>
      </c>
      <c r="J16" s="13">
        <v>1</v>
      </c>
      <c r="K16" s="5">
        <f t="shared" si="3"/>
        <v>53</v>
      </c>
      <c r="L16" s="8">
        <f t="shared" si="4"/>
        <v>4</v>
      </c>
      <c r="M16" s="8">
        <f t="shared" si="5"/>
        <v>30.76923076923077</v>
      </c>
      <c r="N16" s="8">
        <f t="shared" si="6"/>
        <v>7.6923076923076925</v>
      </c>
      <c r="O16">
        <v>40</v>
      </c>
      <c r="P16">
        <v>13</v>
      </c>
      <c r="Q16">
        <v>0</v>
      </c>
      <c r="R16">
        <v>0</v>
      </c>
      <c r="S16" s="8">
        <f t="shared" si="7"/>
        <v>75.471698113207552</v>
      </c>
      <c r="T16">
        <f t="shared" si="8"/>
        <v>100</v>
      </c>
      <c r="U16">
        <f t="shared" si="9"/>
        <v>0</v>
      </c>
      <c r="V16">
        <f t="shared" si="10"/>
        <v>0</v>
      </c>
      <c r="W16">
        <f t="shared" si="11"/>
        <v>100</v>
      </c>
      <c r="X16">
        <f t="shared" si="12"/>
        <v>0.90566037735849059</v>
      </c>
      <c r="Y16">
        <f t="shared" si="13"/>
        <v>61.53846153846154</v>
      </c>
      <c r="Z16" t="s">
        <v>172</v>
      </c>
      <c r="AA16" t="s">
        <v>145</v>
      </c>
    </row>
    <row r="17" spans="1:27">
      <c r="A17">
        <v>1</v>
      </c>
      <c r="B17" s="5" t="s">
        <v>103</v>
      </c>
      <c r="C17" t="s">
        <v>158</v>
      </c>
      <c r="D17" t="s">
        <v>17</v>
      </c>
      <c r="E17" s="8">
        <f t="shared" si="0"/>
        <v>-100</v>
      </c>
      <c r="F17" s="5">
        <f t="shared" si="1"/>
        <v>2166.6666666666665</v>
      </c>
      <c r="G17">
        <v>400</v>
      </c>
      <c r="H17">
        <v>68</v>
      </c>
      <c r="I17" s="8">
        <f t="shared" si="2"/>
        <v>13</v>
      </c>
      <c r="J17" s="13">
        <v>0</v>
      </c>
      <c r="K17" s="5">
        <f t="shared" si="3"/>
        <v>65</v>
      </c>
      <c r="L17" s="8">
        <f t="shared" si="4"/>
        <v>-3</v>
      </c>
      <c r="M17" s="8">
        <f t="shared" si="5"/>
        <v>-30</v>
      </c>
      <c r="N17" s="8">
        <f t="shared" si="6"/>
        <v>0</v>
      </c>
      <c r="O17">
        <v>55</v>
      </c>
      <c r="P17">
        <v>10</v>
      </c>
      <c r="Q17">
        <v>0</v>
      </c>
      <c r="R17">
        <v>0</v>
      </c>
      <c r="S17" s="8">
        <f t="shared" si="7"/>
        <v>84.615384615384613</v>
      </c>
      <c r="T17">
        <f t="shared" si="8"/>
        <v>100</v>
      </c>
      <c r="U17">
        <f t="shared" si="9"/>
        <v>0</v>
      </c>
      <c r="V17">
        <f t="shared" si="10"/>
        <v>0</v>
      </c>
      <c r="W17">
        <f t="shared" si="11"/>
        <v>100</v>
      </c>
      <c r="X17">
        <f t="shared" si="12"/>
        <v>1.0461538461538462</v>
      </c>
      <c r="Y17">
        <f t="shared" si="13"/>
        <v>130</v>
      </c>
      <c r="Z17" t="s">
        <v>172</v>
      </c>
      <c r="AA17" t="s">
        <v>159</v>
      </c>
    </row>
    <row r="18" spans="1:27">
      <c r="A18">
        <v>4</v>
      </c>
      <c r="B18" s="5" t="s">
        <v>98</v>
      </c>
      <c r="C18" t="s">
        <v>158</v>
      </c>
      <c r="D18" t="s">
        <v>140</v>
      </c>
      <c r="E18" s="8">
        <f t="shared" si="0"/>
        <v>100</v>
      </c>
      <c r="F18" s="5">
        <f t="shared" si="1"/>
        <v>300</v>
      </c>
      <c r="G18">
        <v>400</v>
      </c>
      <c r="H18">
        <v>4</v>
      </c>
      <c r="I18" s="8">
        <v>0</v>
      </c>
      <c r="J18" s="13">
        <v>2</v>
      </c>
      <c r="K18" s="5">
        <f t="shared" si="3"/>
        <v>9</v>
      </c>
      <c r="L18" s="8">
        <f t="shared" si="4"/>
        <v>1</v>
      </c>
      <c r="M18" s="8">
        <f t="shared" si="5"/>
        <v>33.333333333333329</v>
      </c>
      <c r="N18" s="8">
        <f t="shared" si="6"/>
        <v>66.666666666666657</v>
      </c>
      <c r="O18">
        <v>6</v>
      </c>
      <c r="P18">
        <v>3</v>
      </c>
      <c r="Q18">
        <v>0</v>
      </c>
      <c r="R18">
        <v>0</v>
      </c>
      <c r="S18" s="8">
        <f t="shared" si="7"/>
        <v>66.666666666666657</v>
      </c>
      <c r="T18">
        <f t="shared" si="8"/>
        <v>100</v>
      </c>
      <c r="U18">
        <f t="shared" si="9"/>
        <v>0</v>
      </c>
      <c r="V18">
        <f t="shared" si="10"/>
        <v>0</v>
      </c>
      <c r="W18">
        <f t="shared" si="11"/>
        <v>100</v>
      </c>
      <c r="X18">
        <f t="shared" si="12"/>
        <v>0.44444444444444442</v>
      </c>
      <c r="Y18">
        <f t="shared" si="13"/>
        <v>0</v>
      </c>
      <c r="AA18" t="s">
        <v>159</v>
      </c>
    </row>
    <row r="19" spans="1:27">
      <c r="A19">
        <v>4</v>
      </c>
      <c r="B19" s="5" t="s">
        <v>99</v>
      </c>
      <c r="C19" t="s">
        <v>158</v>
      </c>
      <c r="D19" t="s">
        <v>140</v>
      </c>
      <c r="E19" s="8">
        <f t="shared" si="0"/>
        <v>266.66666666666663</v>
      </c>
      <c r="F19" s="5">
        <f t="shared" si="1"/>
        <v>566.66666666666663</v>
      </c>
      <c r="G19">
        <v>400</v>
      </c>
      <c r="H19">
        <v>6</v>
      </c>
      <c r="I19" s="8">
        <v>0</v>
      </c>
      <c r="J19" s="13">
        <v>4</v>
      </c>
      <c r="K19" s="5">
        <f t="shared" si="3"/>
        <v>17</v>
      </c>
      <c r="L19" s="8">
        <f t="shared" si="4"/>
        <v>4</v>
      </c>
      <c r="M19" s="8">
        <f t="shared" si="5"/>
        <v>50</v>
      </c>
      <c r="N19" s="8">
        <f t="shared" si="6"/>
        <v>50</v>
      </c>
      <c r="O19">
        <v>9</v>
      </c>
      <c r="P19">
        <v>6</v>
      </c>
      <c r="Q19">
        <v>1</v>
      </c>
      <c r="R19">
        <v>1</v>
      </c>
      <c r="S19" s="8">
        <f t="shared" si="7"/>
        <v>52.941176470588239</v>
      </c>
      <c r="T19">
        <f t="shared" si="8"/>
        <v>75</v>
      </c>
      <c r="U19">
        <f t="shared" si="9"/>
        <v>12.5</v>
      </c>
      <c r="V19">
        <f t="shared" si="10"/>
        <v>12.5</v>
      </c>
      <c r="W19">
        <f t="shared" si="11"/>
        <v>100</v>
      </c>
      <c r="X19">
        <f t="shared" si="12"/>
        <v>0.35294117647058826</v>
      </c>
      <c r="Y19">
        <f t="shared" si="13"/>
        <v>0</v>
      </c>
      <c r="AA19" t="s">
        <v>145</v>
      </c>
    </row>
    <row r="20" spans="1:27">
      <c r="A20">
        <v>4</v>
      </c>
      <c r="B20" s="5" t="s">
        <v>100</v>
      </c>
      <c r="C20" t="s">
        <v>158</v>
      </c>
      <c r="D20" t="s">
        <v>142</v>
      </c>
      <c r="E20" s="8">
        <f t="shared" si="0"/>
        <v>433.33333333333337</v>
      </c>
      <c r="F20" s="5">
        <f t="shared" si="1"/>
        <v>1200</v>
      </c>
      <c r="G20">
        <v>400</v>
      </c>
      <c r="H20">
        <v>23</v>
      </c>
      <c r="I20" s="8">
        <f t="shared" si="2"/>
        <v>4</v>
      </c>
      <c r="J20" s="13">
        <v>5</v>
      </c>
      <c r="K20" s="5">
        <f t="shared" si="3"/>
        <v>36</v>
      </c>
      <c r="L20" s="8">
        <f t="shared" si="4"/>
        <v>8</v>
      </c>
      <c r="M20" s="8">
        <f t="shared" si="5"/>
        <v>47.058823529411761</v>
      </c>
      <c r="N20" s="8">
        <f t="shared" si="6"/>
        <v>29.411764705882355</v>
      </c>
      <c r="O20">
        <v>19</v>
      </c>
      <c r="P20">
        <v>17</v>
      </c>
      <c r="Q20">
        <v>0</v>
      </c>
      <c r="R20">
        <v>0</v>
      </c>
      <c r="S20" s="8">
        <f t="shared" si="7"/>
        <v>52.777777777777779</v>
      </c>
      <c r="T20">
        <f t="shared" si="8"/>
        <v>100</v>
      </c>
      <c r="U20">
        <f t="shared" si="9"/>
        <v>0</v>
      </c>
      <c r="V20">
        <f t="shared" si="10"/>
        <v>0</v>
      </c>
      <c r="W20">
        <f t="shared" si="11"/>
        <v>100</v>
      </c>
      <c r="X20">
        <f t="shared" si="12"/>
        <v>0.63888888888888884</v>
      </c>
      <c r="Y20">
        <f t="shared" si="13"/>
        <v>23.52941176470588</v>
      </c>
      <c r="AA20" t="s">
        <v>159</v>
      </c>
    </row>
    <row r="21" spans="1:27">
      <c r="A21">
        <v>4</v>
      </c>
      <c r="B21" s="5" t="s">
        <v>101</v>
      </c>
      <c r="C21" t="s">
        <v>158</v>
      </c>
      <c r="D21" t="s">
        <v>142</v>
      </c>
      <c r="E21" s="8">
        <f t="shared" si="0"/>
        <v>333.33333333333337</v>
      </c>
      <c r="F21" s="5">
        <f t="shared" si="1"/>
        <v>733.33333333333326</v>
      </c>
      <c r="G21">
        <v>400</v>
      </c>
      <c r="H21">
        <v>12</v>
      </c>
      <c r="I21" s="8">
        <f t="shared" si="2"/>
        <v>0</v>
      </c>
      <c r="J21" s="13">
        <v>2</v>
      </c>
      <c r="K21" s="5">
        <f t="shared" si="3"/>
        <v>22</v>
      </c>
      <c r="L21" s="8">
        <f t="shared" si="4"/>
        <v>8</v>
      </c>
      <c r="M21" s="8">
        <f t="shared" si="5"/>
        <v>80</v>
      </c>
      <c r="N21" s="8">
        <f t="shared" si="6"/>
        <v>20</v>
      </c>
      <c r="O21">
        <v>12</v>
      </c>
      <c r="P21">
        <v>10</v>
      </c>
      <c r="Q21">
        <v>0</v>
      </c>
      <c r="R21">
        <v>0</v>
      </c>
      <c r="S21" s="8">
        <f t="shared" si="7"/>
        <v>54.54545454545454</v>
      </c>
      <c r="T21">
        <f t="shared" si="8"/>
        <v>100</v>
      </c>
      <c r="U21">
        <f t="shared" si="9"/>
        <v>0</v>
      </c>
      <c r="V21">
        <f t="shared" si="10"/>
        <v>0</v>
      </c>
      <c r="W21">
        <f t="shared" si="11"/>
        <v>100</v>
      </c>
      <c r="X21">
        <f t="shared" si="12"/>
        <v>0.54545454545454541</v>
      </c>
      <c r="Y21">
        <f t="shared" si="13"/>
        <v>0</v>
      </c>
      <c r="AA21" t="s">
        <v>159</v>
      </c>
    </row>
    <row r="22" spans="1:27">
      <c r="A22">
        <v>4</v>
      </c>
      <c r="B22" s="5" t="s">
        <v>102</v>
      </c>
      <c r="C22" t="s">
        <v>158</v>
      </c>
      <c r="D22" t="s">
        <v>152</v>
      </c>
      <c r="E22" s="8">
        <f t="shared" si="0"/>
        <v>1133.3333333333333</v>
      </c>
      <c r="F22" s="5">
        <f t="shared" si="1"/>
        <v>2066.6666666666665</v>
      </c>
      <c r="G22">
        <v>400</v>
      </c>
      <c r="H22">
        <v>28</v>
      </c>
      <c r="I22" s="8">
        <f t="shared" si="2"/>
        <v>3</v>
      </c>
      <c r="J22" s="13">
        <v>16</v>
      </c>
      <c r="K22" s="5">
        <f t="shared" si="3"/>
        <v>62</v>
      </c>
      <c r="L22" s="8">
        <f t="shared" si="4"/>
        <v>18</v>
      </c>
      <c r="M22" s="8">
        <f t="shared" si="5"/>
        <v>48.648648648648653</v>
      </c>
      <c r="N22" s="8">
        <f t="shared" si="6"/>
        <v>43.243243243243242</v>
      </c>
      <c r="O22">
        <v>25</v>
      </c>
      <c r="P22">
        <v>37</v>
      </c>
      <c r="Q22">
        <v>0</v>
      </c>
      <c r="R22">
        <v>0</v>
      </c>
      <c r="S22" s="8">
        <f t="shared" si="7"/>
        <v>40.322580645161288</v>
      </c>
      <c r="T22">
        <f t="shared" si="8"/>
        <v>100</v>
      </c>
      <c r="U22">
        <f t="shared" si="9"/>
        <v>0</v>
      </c>
      <c r="V22">
        <f t="shared" si="10"/>
        <v>0</v>
      </c>
      <c r="W22">
        <f t="shared" si="11"/>
        <v>100</v>
      </c>
      <c r="X22">
        <f t="shared" si="12"/>
        <v>0.45161290322580644</v>
      </c>
      <c r="Y22">
        <f t="shared" si="13"/>
        <v>8.1081081081081088</v>
      </c>
      <c r="AA22" t="s">
        <v>159</v>
      </c>
    </row>
    <row r="23" spans="1:27">
      <c r="A23">
        <v>4</v>
      </c>
      <c r="B23" s="5" t="s">
        <v>103</v>
      </c>
      <c r="C23" t="s">
        <v>158</v>
      </c>
      <c r="D23" t="s">
        <v>152</v>
      </c>
      <c r="E23" s="8">
        <f t="shared" si="0"/>
        <v>1066.6666666666665</v>
      </c>
      <c r="F23" s="5">
        <f t="shared" si="1"/>
        <v>2166.6666666666665</v>
      </c>
      <c r="G23">
        <v>400</v>
      </c>
      <c r="H23">
        <v>33</v>
      </c>
      <c r="I23" s="8">
        <f t="shared" si="2"/>
        <v>1</v>
      </c>
      <c r="J23" s="13">
        <v>17</v>
      </c>
      <c r="K23" s="5">
        <f t="shared" si="3"/>
        <v>65</v>
      </c>
      <c r="L23" s="8">
        <f t="shared" si="4"/>
        <v>15</v>
      </c>
      <c r="M23" s="8">
        <f t="shared" si="5"/>
        <v>45.454545454545453</v>
      </c>
      <c r="N23" s="8">
        <f t="shared" si="6"/>
        <v>51.515151515151516</v>
      </c>
      <c r="O23">
        <v>32</v>
      </c>
      <c r="P23">
        <v>33</v>
      </c>
      <c r="Q23">
        <v>0</v>
      </c>
      <c r="R23">
        <v>0</v>
      </c>
      <c r="S23" s="8">
        <f t="shared" si="7"/>
        <v>49.230769230769234</v>
      </c>
      <c r="T23">
        <f t="shared" si="8"/>
        <v>100</v>
      </c>
      <c r="U23">
        <f t="shared" si="9"/>
        <v>0</v>
      </c>
      <c r="V23">
        <f t="shared" si="10"/>
        <v>0</v>
      </c>
      <c r="W23">
        <f t="shared" si="11"/>
        <v>100</v>
      </c>
      <c r="X23">
        <f t="shared" si="12"/>
        <v>0.50769230769230766</v>
      </c>
      <c r="Y23">
        <f t="shared" si="13"/>
        <v>3.0303030303030303</v>
      </c>
      <c r="AA23" t="s">
        <v>159</v>
      </c>
    </row>
    <row r="24" spans="1:27">
      <c r="A24">
        <v>1</v>
      </c>
      <c r="B24" s="5" t="s">
        <v>96</v>
      </c>
      <c r="C24" t="s">
        <v>158</v>
      </c>
      <c r="D24" t="s">
        <v>120</v>
      </c>
      <c r="E24" s="8">
        <f t="shared" si="0"/>
        <v>100</v>
      </c>
      <c r="F24" s="5">
        <f t="shared" si="1"/>
        <v>400</v>
      </c>
      <c r="G24">
        <v>1000</v>
      </c>
      <c r="H24">
        <v>9</v>
      </c>
      <c r="I24" s="8">
        <f t="shared" si="2"/>
        <v>6</v>
      </c>
      <c r="J24" s="13">
        <v>2</v>
      </c>
      <c r="K24" s="5">
        <f t="shared" si="3"/>
        <v>12</v>
      </c>
      <c r="L24" s="8">
        <f t="shared" si="4"/>
        <v>1</v>
      </c>
      <c r="M24" s="8">
        <f t="shared" si="5"/>
        <v>11.111111111111111</v>
      </c>
      <c r="N24" s="8">
        <f t="shared" si="6"/>
        <v>22.222222222222221</v>
      </c>
      <c r="O24">
        <v>3</v>
      </c>
      <c r="P24">
        <v>7</v>
      </c>
      <c r="Q24">
        <v>1</v>
      </c>
      <c r="R24">
        <v>1</v>
      </c>
      <c r="S24" s="8">
        <f t="shared" si="7"/>
        <v>25</v>
      </c>
      <c r="T24">
        <f t="shared" si="8"/>
        <v>77.777777777777786</v>
      </c>
      <c r="U24">
        <f t="shared" si="9"/>
        <v>11.111111111111111</v>
      </c>
      <c r="V24">
        <f t="shared" si="10"/>
        <v>11.111111111111111</v>
      </c>
      <c r="W24">
        <f t="shared" si="11"/>
        <v>100.00000000000001</v>
      </c>
      <c r="X24">
        <f t="shared" si="12"/>
        <v>0.75</v>
      </c>
      <c r="Y24">
        <f t="shared" si="13"/>
        <v>66.666666666666657</v>
      </c>
      <c r="Z24" t="s">
        <v>172</v>
      </c>
    </row>
    <row r="25" spans="1:27">
      <c r="A25">
        <v>1</v>
      </c>
      <c r="B25" s="5" t="s">
        <v>97</v>
      </c>
      <c r="C25" t="s">
        <v>158</v>
      </c>
      <c r="D25" t="s">
        <v>120</v>
      </c>
      <c r="E25" s="8">
        <f t="shared" si="0"/>
        <v>266.66666666666663</v>
      </c>
      <c r="F25" s="5">
        <f t="shared" si="1"/>
        <v>633.33333333333337</v>
      </c>
      <c r="G25">
        <v>1000</v>
      </c>
      <c r="H25">
        <v>11</v>
      </c>
      <c r="I25" s="8">
        <f t="shared" si="2"/>
        <v>0</v>
      </c>
      <c r="J25" s="13">
        <v>2</v>
      </c>
      <c r="K25" s="5">
        <f t="shared" si="3"/>
        <v>19</v>
      </c>
      <c r="L25" s="8">
        <f t="shared" si="4"/>
        <v>6</v>
      </c>
      <c r="M25" s="8">
        <f t="shared" si="5"/>
        <v>75</v>
      </c>
      <c r="N25" s="8">
        <f t="shared" si="6"/>
        <v>25</v>
      </c>
      <c r="O25">
        <v>11</v>
      </c>
      <c r="P25">
        <v>7</v>
      </c>
      <c r="Q25">
        <v>0</v>
      </c>
      <c r="R25">
        <v>1</v>
      </c>
      <c r="S25" s="8">
        <f t="shared" si="7"/>
        <v>57.894736842105267</v>
      </c>
      <c r="T25">
        <f t="shared" si="8"/>
        <v>87.5</v>
      </c>
      <c r="U25">
        <f t="shared" si="9"/>
        <v>0</v>
      </c>
      <c r="V25">
        <f t="shared" si="10"/>
        <v>12.5</v>
      </c>
      <c r="W25">
        <f t="shared" si="11"/>
        <v>100</v>
      </c>
      <c r="X25">
        <f t="shared" si="12"/>
        <v>0.57894736842105265</v>
      </c>
      <c r="Y25">
        <f t="shared" si="13"/>
        <v>0</v>
      </c>
      <c r="Z25" t="s">
        <v>172</v>
      </c>
      <c r="AA25" t="s">
        <v>145</v>
      </c>
    </row>
    <row r="26" spans="1:27">
      <c r="A26">
        <v>1</v>
      </c>
      <c r="B26" s="5" t="s">
        <v>98</v>
      </c>
      <c r="C26" t="s">
        <v>158</v>
      </c>
      <c r="D26" t="s">
        <v>11</v>
      </c>
      <c r="E26" s="8">
        <f t="shared" si="0"/>
        <v>100</v>
      </c>
      <c r="F26" s="5">
        <f t="shared" si="1"/>
        <v>833.33333333333326</v>
      </c>
      <c r="G26">
        <v>1000</v>
      </c>
      <c r="H26">
        <v>21</v>
      </c>
      <c r="I26" s="8">
        <v>0</v>
      </c>
      <c r="J26" s="13">
        <v>0</v>
      </c>
      <c r="K26" s="5">
        <f t="shared" si="3"/>
        <v>25</v>
      </c>
      <c r="L26" s="8">
        <f t="shared" si="4"/>
        <v>3</v>
      </c>
      <c r="M26" s="8">
        <f t="shared" si="5"/>
        <v>100</v>
      </c>
      <c r="N26" s="8">
        <f t="shared" si="6"/>
        <v>0</v>
      </c>
      <c r="O26">
        <v>22</v>
      </c>
      <c r="P26">
        <v>3</v>
      </c>
      <c r="Q26">
        <v>0</v>
      </c>
      <c r="R26">
        <v>0</v>
      </c>
      <c r="S26" s="8">
        <f t="shared" si="7"/>
        <v>88</v>
      </c>
      <c r="T26">
        <f t="shared" si="8"/>
        <v>100</v>
      </c>
      <c r="U26">
        <f t="shared" si="9"/>
        <v>0</v>
      </c>
      <c r="V26">
        <f t="shared" si="10"/>
        <v>0</v>
      </c>
      <c r="W26">
        <f t="shared" si="11"/>
        <v>100</v>
      </c>
      <c r="X26">
        <f t="shared" si="12"/>
        <v>0.84</v>
      </c>
      <c r="Y26">
        <f t="shared" si="13"/>
        <v>0</v>
      </c>
      <c r="Z26" t="s">
        <v>172</v>
      </c>
      <c r="AA26" t="s">
        <v>145</v>
      </c>
    </row>
    <row r="27" spans="1:27">
      <c r="A27">
        <v>1</v>
      </c>
      <c r="B27" s="5" t="s">
        <v>99</v>
      </c>
      <c r="C27" t="s">
        <v>158</v>
      </c>
      <c r="D27" t="s">
        <v>11</v>
      </c>
      <c r="E27" s="8">
        <f t="shared" si="0"/>
        <v>200</v>
      </c>
      <c r="F27" s="5">
        <f t="shared" si="1"/>
        <v>1000</v>
      </c>
      <c r="G27">
        <v>1000</v>
      </c>
      <c r="H27">
        <v>20</v>
      </c>
      <c r="I27" s="8">
        <v>0</v>
      </c>
      <c r="J27" s="13">
        <v>4</v>
      </c>
      <c r="K27" s="5">
        <f t="shared" si="3"/>
        <v>30</v>
      </c>
      <c r="L27" s="8">
        <f t="shared" si="4"/>
        <v>2</v>
      </c>
      <c r="M27" s="8">
        <f t="shared" si="5"/>
        <v>33.333333333333329</v>
      </c>
      <c r="N27" s="8">
        <f t="shared" si="6"/>
        <v>66.666666666666657</v>
      </c>
      <c r="O27">
        <v>24</v>
      </c>
      <c r="P27">
        <v>5</v>
      </c>
      <c r="Q27">
        <v>0</v>
      </c>
      <c r="R27">
        <v>1</v>
      </c>
      <c r="S27" s="8">
        <f t="shared" si="7"/>
        <v>80</v>
      </c>
      <c r="T27">
        <f t="shared" si="8"/>
        <v>83.333333333333343</v>
      </c>
      <c r="U27">
        <f t="shared" si="9"/>
        <v>0</v>
      </c>
      <c r="V27">
        <f t="shared" si="10"/>
        <v>16.666666666666664</v>
      </c>
      <c r="W27">
        <f t="shared" si="11"/>
        <v>100</v>
      </c>
      <c r="X27">
        <f t="shared" si="12"/>
        <v>0.66666666666666663</v>
      </c>
      <c r="Y27">
        <f t="shared" si="13"/>
        <v>0</v>
      </c>
      <c r="Z27" t="s">
        <v>172</v>
      </c>
      <c r="AA27" t="s">
        <v>145</v>
      </c>
    </row>
    <row r="28" spans="1:27">
      <c r="A28">
        <v>2</v>
      </c>
      <c r="B28" s="5" t="s">
        <v>102</v>
      </c>
      <c r="C28" t="s">
        <v>158</v>
      </c>
      <c r="D28" t="s">
        <v>138</v>
      </c>
      <c r="E28" s="8">
        <f t="shared" si="0"/>
        <v>166.66666666666669</v>
      </c>
      <c r="F28" s="5">
        <f t="shared" si="1"/>
        <v>200</v>
      </c>
      <c r="G28">
        <v>1000</v>
      </c>
      <c r="H28">
        <v>1</v>
      </c>
      <c r="I28" s="8">
        <f t="shared" si="2"/>
        <v>1</v>
      </c>
      <c r="J28" s="13">
        <v>0</v>
      </c>
      <c r="K28" s="5">
        <f t="shared" si="3"/>
        <v>6</v>
      </c>
      <c r="L28" s="8">
        <f t="shared" si="4"/>
        <v>5</v>
      </c>
      <c r="M28" s="8">
        <f t="shared" si="5"/>
        <v>83.333333333333343</v>
      </c>
      <c r="N28" s="8">
        <f t="shared" si="6"/>
        <v>0</v>
      </c>
      <c r="O28">
        <v>0</v>
      </c>
      <c r="P28">
        <v>0</v>
      </c>
      <c r="Q28">
        <v>2</v>
      </c>
      <c r="R28">
        <v>4</v>
      </c>
      <c r="S28" s="8">
        <f t="shared" si="7"/>
        <v>0</v>
      </c>
      <c r="T28">
        <f t="shared" si="8"/>
        <v>0</v>
      </c>
      <c r="U28">
        <f t="shared" si="9"/>
        <v>33.333333333333329</v>
      </c>
      <c r="V28">
        <f t="shared" si="10"/>
        <v>66.666666666666657</v>
      </c>
      <c r="W28">
        <f t="shared" si="11"/>
        <v>99.999999999999986</v>
      </c>
      <c r="X28">
        <f t="shared" si="12"/>
        <v>0.16666666666666666</v>
      </c>
      <c r="Y28">
        <f t="shared" si="13"/>
        <v>16.666666666666664</v>
      </c>
    </row>
    <row r="29" spans="1:27">
      <c r="A29">
        <v>2</v>
      </c>
      <c r="B29" s="5" t="s">
        <v>103</v>
      </c>
      <c r="C29" t="s">
        <v>158</v>
      </c>
      <c r="D29" t="s">
        <v>138</v>
      </c>
      <c r="E29" s="8">
        <f t="shared" si="0"/>
        <v>100</v>
      </c>
      <c r="F29" s="5">
        <f t="shared" si="1"/>
        <v>100</v>
      </c>
      <c r="G29">
        <v>1000</v>
      </c>
      <c r="H29">
        <v>0</v>
      </c>
      <c r="I29" s="8">
        <f t="shared" si="2"/>
        <v>0</v>
      </c>
      <c r="J29" s="13">
        <v>0</v>
      </c>
      <c r="K29" s="5">
        <f t="shared" si="3"/>
        <v>3</v>
      </c>
      <c r="L29" s="8">
        <f t="shared" si="4"/>
        <v>3</v>
      </c>
      <c r="M29" s="8">
        <f t="shared" si="5"/>
        <v>100</v>
      </c>
      <c r="N29" s="8">
        <f t="shared" si="6"/>
        <v>0</v>
      </c>
      <c r="O29">
        <v>0</v>
      </c>
      <c r="P29">
        <v>0</v>
      </c>
      <c r="Q29">
        <v>0</v>
      </c>
      <c r="R29">
        <v>3</v>
      </c>
      <c r="S29" s="8">
        <f t="shared" si="7"/>
        <v>0</v>
      </c>
      <c r="T29">
        <f t="shared" si="8"/>
        <v>0</v>
      </c>
      <c r="U29">
        <f t="shared" si="9"/>
        <v>0</v>
      </c>
      <c r="V29">
        <f t="shared" si="10"/>
        <v>100</v>
      </c>
      <c r="W29">
        <f t="shared" si="11"/>
        <v>100</v>
      </c>
      <c r="X29">
        <f t="shared" si="12"/>
        <v>0</v>
      </c>
      <c r="Y29">
        <f t="shared" si="13"/>
        <v>0</v>
      </c>
      <c r="AA29" t="s">
        <v>145</v>
      </c>
    </row>
    <row r="30" spans="1:27">
      <c r="A30">
        <v>2</v>
      </c>
      <c r="B30" s="5" t="s">
        <v>104</v>
      </c>
      <c r="C30" t="s">
        <v>158</v>
      </c>
      <c r="D30" t="s">
        <v>9</v>
      </c>
      <c r="E30" s="8">
        <f t="shared" si="0"/>
        <v>66.666666666666657</v>
      </c>
      <c r="F30" s="5">
        <f t="shared" si="1"/>
        <v>100</v>
      </c>
      <c r="G30">
        <v>1000</v>
      </c>
      <c r="H30">
        <v>1</v>
      </c>
      <c r="I30" s="8">
        <f t="shared" si="2"/>
        <v>0</v>
      </c>
      <c r="J30" s="13">
        <v>0</v>
      </c>
      <c r="K30" s="5">
        <f t="shared" si="3"/>
        <v>3</v>
      </c>
      <c r="L30" s="8">
        <f t="shared" si="4"/>
        <v>2</v>
      </c>
      <c r="M30" s="8">
        <f t="shared" si="5"/>
        <v>100</v>
      </c>
      <c r="N30" s="8">
        <f t="shared" si="6"/>
        <v>0</v>
      </c>
      <c r="O30">
        <v>1</v>
      </c>
      <c r="P30">
        <v>0</v>
      </c>
      <c r="Q30">
        <v>1</v>
      </c>
      <c r="R30">
        <v>1</v>
      </c>
      <c r="S30" s="8">
        <f t="shared" si="7"/>
        <v>33.333333333333329</v>
      </c>
      <c r="T30">
        <f t="shared" si="8"/>
        <v>0</v>
      </c>
      <c r="U30">
        <f t="shared" si="9"/>
        <v>50</v>
      </c>
      <c r="V30">
        <f t="shared" si="10"/>
        <v>50</v>
      </c>
      <c r="W30">
        <f t="shared" si="11"/>
        <v>100</v>
      </c>
      <c r="X30">
        <f t="shared" si="12"/>
        <v>0.33333333333333331</v>
      </c>
      <c r="Y30">
        <f t="shared" si="13"/>
        <v>0</v>
      </c>
      <c r="AA30" t="s">
        <v>145</v>
      </c>
    </row>
    <row r="31" spans="1:27" s="27" customFormat="1">
      <c r="A31" s="27">
        <v>4</v>
      </c>
      <c r="B31" s="27" t="s">
        <v>93</v>
      </c>
      <c r="C31" s="27" t="s">
        <v>158</v>
      </c>
      <c r="D31" s="27" t="s">
        <v>9</v>
      </c>
      <c r="E31" s="27">
        <f t="shared" si="0"/>
        <v>100</v>
      </c>
      <c r="F31" s="27">
        <f t="shared" si="1"/>
        <v>300</v>
      </c>
      <c r="G31" s="27">
        <v>1000</v>
      </c>
      <c r="H31" s="27">
        <v>6</v>
      </c>
      <c r="I31" s="27">
        <f t="shared" si="2"/>
        <v>0</v>
      </c>
      <c r="J31" s="27">
        <v>0</v>
      </c>
      <c r="K31" s="27">
        <f t="shared" si="3"/>
        <v>9</v>
      </c>
      <c r="L31" s="27">
        <f t="shared" si="4"/>
        <v>3</v>
      </c>
      <c r="M31" s="27">
        <f t="shared" si="5"/>
        <v>100</v>
      </c>
      <c r="N31" s="27">
        <f t="shared" si="6"/>
        <v>0</v>
      </c>
      <c r="O31" s="27">
        <v>6</v>
      </c>
      <c r="P31" s="27">
        <v>0</v>
      </c>
      <c r="Q31" s="27">
        <v>1</v>
      </c>
      <c r="R31" s="27">
        <v>2</v>
      </c>
      <c r="S31" s="27">
        <f t="shared" si="7"/>
        <v>66.666666666666657</v>
      </c>
      <c r="T31" s="27">
        <f t="shared" si="8"/>
        <v>0</v>
      </c>
      <c r="U31" s="27">
        <f t="shared" si="9"/>
        <v>33.333333333333329</v>
      </c>
      <c r="V31" s="27">
        <f t="shared" si="10"/>
        <v>66.666666666666657</v>
      </c>
      <c r="W31" s="27">
        <f t="shared" si="11"/>
        <v>99.999999999999986</v>
      </c>
      <c r="X31" s="27">
        <f t="shared" si="12"/>
        <v>0.66666666666666663</v>
      </c>
      <c r="Y31" s="27">
        <f t="shared" si="13"/>
        <v>0</v>
      </c>
      <c r="AA31" s="27" t="s">
        <v>145</v>
      </c>
    </row>
    <row r="32" spans="1:27">
      <c r="A32">
        <v>4</v>
      </c>
      <c r="B32" s="5" t="s">
        <v>94</v>
      </c>
      <c r="C32" t="s">
        <v>158</v>
      </c>
      <c r="D32" t="s">
        <v>137</v>
      </c>
      <c r="E32" s="8">
        <f t="shared" si="0"/>
        <v>1733.3333333333335</v>
      </c>
      <c r="F32" s="5">
        <f t="shared" si="1"/>
        <v>2233.333333333333</v>
      </c>
      <c r="G32">
        <v>1000</v>
      </c>
      <c r="H32">
        <v>15</v>
      </c>
      <c r="I32" s="8">
        <f t="shared" si="2"/>
        <v>3</v>
      </c>
      <c r="J32" s="13">
        <v>4</v>
      </c>
      <c r="K32" s="5">
        <f t="shared" si="3"/>
        <v>67</v>
      </c>
      <c r="L32" s="8">
        <f t="shared" si="4"/>
        <v>48</v>
      </c>
      <c r="M32" s="8">
        <f t="shared" si="5"/>
        <v>87.272727272727266</v>
      </c>
      <c r="N32" s="8">
        <f t="shared" si="6"/>
        <v>7.2727272727272725</v>
      </c>
      <c r="O32">
        <v>12</v>
      </c>
      <c r="P32">
        <v>10</v>
      </c>
      <c r="Q32">
        <v>4</v>
      </c>
      <c r="R32">
        <v>41</v>
      </c>
      <c r="S32" s="8">
        <f t="shared" si="7"/>
        <v>17.910447761194028</v>
      </c>
      <c r="T32">
        <f t="shared" si="8"/>
        <v>18.181818181818183</v>
      </c>
      <c r="U32">
        <f t="shared" si="9"/>
        <v>7.2727272727272725</v>
      </c>
      <c r="V32">
        <f t="shared" si="10"/>
        <v>74.545454545454547</v>
      </c>
      <c r="W32">
        <f t="shared" si="11"/>
        <v>100</v>
      </c>
      <c r="X32">
        <f t="shared" si="12"/>
        <v>0.22388059701492538</v>
      </c>
      <c r="Y32">
        <f t="shared" si="13"/>
        <v>5.4545454545454541</v>
      </c>
      <c r="AA32" t="s">
        <v>145</v>
      </c>
    </row>
    <row r="33" spans="1:27">
      <c r="A33">
        <v>4</v>
      </c>
      <c r="B33" s="5" t="s">
        <v>95</v>
      </c>
      <c r="C33" t="s">
        <v>158</v>
      </c>
      <c r="D33" t="s">
        <v>137</v>
      </c>
      <c r="E33" s="8">
        <f t="shared" si="0"/>
        <v>1500</v>
      </c>
      <c r="F33" s="5">
        <f t="shared" si="1"/>
        <v>2000</v>
      </c>
      <c r="G33">
        <v>1000</v>
      </c>
      <c r="H33">
        <v>15</v>
      </c>
      <c r="I33" s="8">
        <f t="shared" si="2"/>
        <v>4</v>
      </c>
      <c r="J33" s="13">
        <v>6</v>
      </c>
      <c r="K33" s="5">
        <f t="shared" si="3"/>
        <v>60</v>
      </c>
      <c r="L33" s="8">
        <f t="shared" si="4"/>
        <v>39</v>
      </c>
      <c r="M33" s="8">
        <f t="shared" si="5"/>
        <v>79.591836734693871</v>
      </c>
      <c r="N33" s="8">
        <f t="shared" si="6"/>
        <v>12.244897959183673</v>
      </c>
      <c r="O33">
        <v>11</v>
      </c>
      <c r="P33">
        <v>22</v>
      </c>
      <c r="Q33">
        <v>4</v>
      </c>
      <c r="R33">
        <v>23</v>
      </c>
      <c r="S33" s="8">
        <f t="shared" si="7"/>
        <v>18.333333333333332</v>
      </c>
      <c r="T33">
        <f t="shared" si="8"/>
        <v>44.897959183673471</v>
      </c>
      <c r="U33">
        <f t="shared" si="9"/>
        <v>8.1632653061224492</v>
      </c>
      <c r="V33">
        <f t="shared" si="10"/>
        <v>46.938775510204081</v>
      </c>
      <c r="W33">
        <f t="shared" si="11"/>
        <v>100</v>
      </c>
      <c r="X33">
        <f t="shared" si="12"/>
        <v>0.25</v>
      </c>
      <c r="Y33">
        <f t="shared" si="13"/>
        <v>8.1632653061224492</v>
      </c>
      <c r="AA33" t="s">
        <v>159</v>
      </c>
    </row>
    <row r="34" spans="1:27">
      <c r="A34">
        <v>4</v>
      </c>
      <c r="B34" s="5" t="s">
        <v>96</v>
      </c>
      <c r="C34" t="s">
        <v>158</v>
      </c>
      <c r="D34" t="s">
        <v>151</v>
      </c>
      <c r="E34" s="8">
        <f t="shared" si="0"/>
        <v>566.66666666666663</v>
      </c>
      <c r="F34" s="5">
        <f t="shared" si="1"/>
        <v>633.33333333333337</v>
      </c>
      <c r="G34">
        <v>1000</v>
      </c>
      <c r="H34">
        <v>2</v>
      </c>
      <c r="I34" s="8">
        <f t="shared" si="2"/>
        <v>0</v>
      </c>
      <c r="J34" s="13">
        <v>2</v>
      </c>
      <c r="K34" s="5">
        <f t="shared" si="3"/>
        <v>19</v>
      </c>
      <c r="L34" s="8">
        <f t="shared" si="4"/>
        <v>15</v>
      </c>
      <c r="M34" s="8">
        <f t="shared" si="5"/>
        <v>88.235294117647058</v>
      </c>
      <c r="N34" s="8">
        <f t="shared" si="6"/>
        <v>11.76470588235294</v>
      </c>
      <c r="O34">
        <v>2</v>
      </c>
      <c r="P34">
        <v>2</v>
      </c>
      <c r="Q34">
        <v>2</v>
      </c>
      <c r="R34">
        <v>13</v>
      </c>
      <c r="S34" s="8">
        <f t="shared" si="7"/>
        <v>10.526315789473683</v>
      </c>
      <c r="T34">
        <f t="shared" si="8"/>
        <v>11.76470588235294</v>
      </c>
      <c r="U34">
        <f t="shared" si="9"/>
        <v>11.76470588235294</v>
      </c>
      <c r="V34">
        <f t="shared" si="10"/>
        <v>76.470588235294116</v>
      </c>
      <c r="W34">
        <f t="shared" si="11"/>
        <v>100</v>
      </c>
      <c r="X34">
        <f t="shared" si="12"/>
        <v>0.10526315789473684</v>
      </c>
      <c r="Y34">
        <f t="shared" si="13"/>
        <v>0</v>
      </c>
      <c r="AA34" t="s">
        <v>159</v>
      </c>
    </row>
    <row r="35" spans="1:27">
      <c r="A35">
        <v>4</v>
      </c>
      <c r="B35" s="5" t="s">
        <v>97</v>
      </c>
      <c r="C35" t="s">
        <v>158</v>
      </c>
      <c r="D35" t="s">
        <v>151</v>
      </c>
      <c r="E35" s="8">
        <f t="shared" si="0"/>
        <v>833.33333333333326</v>
      </c>
      <c r="F35" s="5">
        <f t="shared" si="1"/>
        <v>1100</v>
      </c>
      <c r="G35">
        <v>1000</v>
      </c>
      <c r="H35">
        <v>8</v>
      </c>
      <c r="I35" s="8">
        <f t="shared" si="2"/>
        <v>1</v>
      </c>
      <c r="J35" s="13">
        <v>0</v>
      </c>
      <c r="K35" s="5">
        <f t="shared" si="3"/>
        <v>33</v>
      </c>
      <c r="L35" s="8">
        <f t="shared" si="4"/>
        <v>25</v>
      </c>
      <c r="M35" s="8">
        <f t="shared" si="5"/>
        <v>96.15384615384616</v>
      </c>
      <c r="N35" s="8">
        <f t="shared" si="6"/>
        <v>0</v>
      </c>
      <c r="O35">
        <v>7</v>
      </c>
      <c r="P35">
        <v>5</v>
      </c>
      <c r="Q35">
        <v>1</v>
      </c>
      <c r="R35">
        <v>20</v>
      </c>
      <c r="S35" s="8">
        <f t="shared" si="7"/>
        <v>21.212121212121211</v>
      </c>
      <c r="T35">
        <f t="shared" si="8"/>
        <v>19.230769230769234</v>
      </c>
      <c r="U35">
        <f t="shared" si="9"/>
        <v>3.8461538461538463</v>
      </c>
      <c r="V35">
        <f t="shared" si="10"/>
        <v>76.923076923076934</v>
      </c>
      <c r="W35">
        <f t="shared" si="11"/>
        <v>100.00000000000001</v>
      </c>
      <c r="X35">
        <f t="shared" si="12"/>
        <v>0.24242424242424243</v>
      </c>
      <c r="Y35">
        <f t="shared" si="13"/>
        <v>3.8461538461538463</v>
      </c>
      <c r="AA35" t="s">
        <v>159</v>
      </c>
    </row>
    <row r="36" spans="1:27">
      <c r="B36" s="5"/>
    </row>
    <row r="37" spans="1:27">
      <c r="B37" s="25" t="s">
        <v>206</v>
      </c>
    </row>
    <row r="38" spans="1:27">
      <c r="B38" s="27" t="s">
        <v>207</v>
      </c>
    </row>
  </sheetData>
  <sortState ref="A2:W36">
    <sortCondition ref="G2:G36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activeCell="A24" sqref="A24:XFD25"/>
    </sheetView>
  </sheetViews>
  <sheetFormatPr baseColWidth="10" defaultRowHeight="15" x14ac:dyDescent="0"/>
  <cols>
    <col min="10" max="10" width="10.83203125" style="13"/>
  </cols>
  <sheetData>
    <row r="1" spans="1:27">
      <c r="A1" s="6" t="s">
        <v>128</v>
      </c>
      <c r="B1" s="6" t="s">
        <v>92</v>
      </c>
      <c r="C1" s="6" t="s">
        <v>129</v>
      </c>
      <c r="D1" s="6" t="s">
        <v>0</v>
      </c>
      <c r="E1" s="6" t="s">
        <v>174</v>
      </c>
      <c r="F1" s="6" t="s">
        <v>175</v>
      </c>
      <c r="G1" s="6" t="s">
        <v>136</v>
      </c>
      <c r="H1" s="6" t="s">
        <v>2</v>
      </c>
      <c r="I1" s="6" t="s">
        <v>193</v>
      </c>
      <c r="J1" s="12" t="s">
        <v>105</v>
      </c>
      <c r="K1" s="6" t="s">
        <v>5</v>
      </c>
      <c r="L1" s="6" t="s">
        <v>126</v>
      </c>
      <c r="M1" s="6" t="s">
        <v>127</v>
      </c>
      <c r="N1" s="6" t="s">
        <v>191</v>
      </c>
      <c r="O1" s="6" t="s">
        <v>110</v>
      </c>
      <c r="P1" s="7" t="s">
        <v>132</v>
      </c>
      <c r="Q1" s="6" t="s">
        <v>131</v>
      </c>
      <c r="R1" s="6" t="s">
        <v>130</v>
      </c>
      <c r="S1" s="6" t="s">
        <v>192</v>
      </c>
      <c r="T1" s="6" t="s">
        <v>123</v>
      </c>
      <c r="U1" s="6" t="s">
        <v>156</v>
      </c>
      <c r="V1" s="6" t="s">
        <v>157</v>
      </c>
      <c r="W1" s="6" t="s">
        <v>154</v>
      </c>
      <c r="X1" s="6" t="s">
        <v>155</v>
      </c>
      <c r="Y1" s="7" t="s">
        <v>133</v>
      </c>
      <c r="Z1" s="7" t="s">
        <v>6</v>
      </c>
    </row>
    <row r="2" spans="1:27">
      <c r="A2">
        <v>3</v>
      </c>
      <c r="B2" s="5" t="s">
        <v>97</v>
      </c>
      <c r="C2" t="s">
        <v>173</v>
      </c>
      <c r="D2" t="s">
        <v>141</v>
      </c>
      <c r="E2">
        <f t="shared" ref="E2:E11" si="0">45000*((J2+L2)/3000)</f>
        <v>45</v>
      </c>
      <c r="F2">
        <f t="shared" ref="F2:F27" si="1">45000*(K2/3000)</f>
        <v>494.99999999999994</v>
      </c>
      <c r="G2">
        <v>280</v>
      </c>
      <c r="H2">
        <v>24</v>
      </c>
      <c r="I2">
        <v>0</v>
      </c>
      <c r="J2" s="13">
        <v>2</v>
      </c>
      <c r="K2">
        <f t="shared" ref="K2:K27" si="2">SUM(O2:R2)</f>
        <v>33</v>
      </c>
      <c r="L2">
        <f>(K2-O2)-(I2+J2)</f>
        <v>1</v>
      </c>
      <c r="M2">
        <f>(L2/(K2-O2))*100</f>
        <v>33.333333333333329</v>
      </c>
      <c r="N2">
        <f>(J2/(K2-O2))*100</f>
        <v>66.666666666666657</v>
      </c>
      <c r="O2">
        <v>30</v>
      </c>
      <c r="P2">
        <v>3</v>
      </c>
      <c r="Q2">
        <v>0</v>
      </c>
      <c r="R2">
        <v>0</v>
      </c>
      <c r="S2">
        <f>(O2/K2)*100</f>
        <v>90.909090909090907</v>
      </c>
      <c r="T2">
        <f t="shared" ref="T2:T18" si="3">(P2/(P2+Q2+R2))*100</f>
        <v>100</v>
      </c>
      <c r="U2">
        <f t="shared" ref="U2:U18" si="4">(Q2/(P2+Q2+R2))*100</f>
        <v>0</v>
      </c>
      <c r="V2">
        <f t="shared" ref="V2:V18" si="5">(R2/(P2+Q2+R2))*100</f>
        <v>0</v>
      </c>
      <c r="W2">
        <f>(I2/(K2-O2))*100</f>
        <v>0</v>
      </c>
      <c r="X2">
        <f>(I2/(K2-O2))*100</f>
        <v>0</v>
      </c>
      <c r="AA2">
        <f>SUM(T1:V1)</f>
        <v>0</v>
      </c>
    </row>
    <row r="3" spans="1:27">
      <c r="A3">
        <v>3</v>
      </c>
      <c r="B3" s="5" t="s">
        <v>101</v>
      </c>
      <c r="C3" t="s">
        <v>173</v>
      </c>
      <c r="D3" t="s">
        <v>141</v>
      </c>
      <c r="E3">
        <f t="shared" si="0"/>
        <v>75</v>
      </c>
      <c r="F3">
        <f t="shared" si="1"/>
        <v>285</v>
      </c>
      <c r="G3">
        <v>280</v>
      </c>
      <c r="H3">
        <v>7</v>
      </c>
      <c r="I3">
        <v>0</v>
      </c>
      <c r="J3" s="13">
        <v>2</v>
      </c>
      <c r="K3">
        <f t="shared" si="2"/>
        <v>19</v>
      </c>
      <c r="L3">
        <f t="shared" ref="L3:L27" si="6">(K3-O3)-(I3+J3)</f>
        <v>3</v>
      </c>
      <c r="M3">
        <f t="shared" ref="M3:M27" si="7">(L3/(K3-O3))*100</f>
        <v>60</v>
      </c>
      <c r="N3">
        <f t="shared" ref="N3:N27" si="8">(J3/(K3-O3))*100</f>
        <v>40</v>
      </c>
      <c r="O3">
        <v>14</v>
      </c>
      <c r="P3">
        <v>4</v>
      </c>
      <c r="Q3">
        <v>1</v>
      </c>
      <c r="R3">
        <v>0</v>
      </c>
      <c r="S3">
        <f t="shared" ref="S3:S27" si="9">(O3/K3)*100</f>
        <v>73.68421052631578</v>
      </c>
      <c r="T3">
        <f t="shared" si="3"/>
        <v>80</v>
      </c>
      <c r="U3">
        <f t="shared" si="4"/>
        <v>20</v>
      </c>
      <c r="V3">
        <f t="shared" si="5"/>
        <v>0</v>
      </c>
      <c r="W3">
        <f t="shared" ref="W3:W27" si="10">(I3/(K3-O3))*100</f>
        <v>0</v>
      </c>
      <c r="X3">
        <f t="shared" ref="X3:X27" si="11">(I3/(K3-O3))*100</f>
        <v>0</v>
      </c>
      <c r="AA3">
        <f t="shared" ref="AA3:AA27" si="12">SUM(T2:V2)</f>
        <v>100</v>
      </c>
    </row>
    <row r="4" spans="1:27">
      <c r="A4">
        <v>3</v>
      </c>
      <c r="B4" s="5" t="s">
        <v>94</v>
      </c>
      <c r="C4" t="s">
        <v>173</v>
      </c>
      <c r="D4" t="s">
        <v>153</v>
      </c>
      <c r="E4">
        <f t="shared" si="0"/>
        <v>225</v>
      </c>
      <c r="F4">
        <f t="shared" si="1"/>
        <v>1410</v>
      </c>
      <c r="G4">
        <v>280</v>
      </c>
      <c r="H4">
        <v>79</v>
      </c>
      <c r="I4">
        <f>H4-O4</f>
        <v>9</v>
      </c>
      <c r="J4" s="13">
        <v>13</v>
      </c>
      <c r="K4">
        <f t="shared" si="2"/>
        <v>94</v>
      </c>
      <c r="L4">
        <f t="shared" si="6"/>
        <v>2</v>
      </c>
      <c r="M4">
        <f t="shared" si="7"/>
        <v>8.3333333333333321</v>
      </c>
      <c r="N4">
        <f t="shared" si="8"/>
        <v>54.166666666666664</v>
      </c>
      <c r="O4">
        <v>70</v>
      </c>
      <c r="P4">
        <v>22</v>
      </c>
      <c r="Q4">
        <v>2</v>
      </c>
      <c r="R4">
        <v>0</v>
      </c>
      <c r="S4">
        <f t="shared" si="9"/>
        <v>74.468085106382972</v>
      </c>
      <c r="T4">
        <f t="shared" si="3"/>
        <v>91.666666666666657</v>
      </c>
      <c r="U4">
        <f t="shared" si="4"/>
        <v>8.3333333333333321</v>
      </c>
      <c r="V4">
        <f t="shared" si="5"/>
        <v>0</v>
      </c>
      <c r="W4">
        <f t="shared" si="10"/>
        <v>37.5</v>
      </c>
      <c r="X4">
        <f t="shared" si="11"/>
        <v>37.5</v>
      </c>
      <c r="AA4">
        <f t="shared" si="12"/>
        <v>100</v>
      </c>
    </row>
    <row r="5" spans="1:27">
      <c r="A5">
        <v>3</v>
      </c>
      <c r="B5" s="5" t="s">
        <v>98</v>
      </c>
      <c r="C5" t="s">
        <v>173</v>
      </c>
      <c r="D5" t="s">
        <v>153</v>
      </c>
      <c r="E5">
        <f t="shared" si="0"/>
        <v>90</v>
      </c>
      <c r="F5">
        <f t="shared" si="1"/>
        <v>1365</v>
      </c>
      <c r="G5">
        <v>280</v>
      </c>
      <c r="H5">
        <v>85</v>
      </c>
      <c r="I5">
        <f>H5-O5</f>
        <v>9</v>
      </c>
      <c r="J5" s="13">
        <v>5</v>
      </c>
      <c r="K5">
        <f t="shared" si="2"/>
        <v>91</v>
      </c>
      <c r="L5">
        <f t="shared" si="6"/>
        <v>1</v>
      </c>
      <c r="M5">
        <f t="shared" si="7"/>
        <v>6.666666666666667</v>
      </c>
      <c r="N5">
        <f t="shared" si="8"/>
        <v>33.333333333333329</v>
      </c>
      <c r="O5">
        <v>76</v>
      </c>
      <c r="P5">
        <v>14</v>
      </c>
      <c r="Q5">
        <v>1</v>
      </c>
      <c r="R5">
        <v>0</v>
      </c>
      <c r="S5">
        <f t="shared" si="9"/>
        <v>83.516483516483518</v>
      </c>
      <c r="T5">
        <f t="shared" si="3"/>
        <v>93.333333333333329</v>
      </c>
      <c r="U5">
        <f t="shared" si="4"/>
        <v>6.666666666666667</v>
      </c>
      <c r="V5">
        <f t="shared" si="5"/>
        <v>0</v>
      </c>
      <c r="W5">
        <f t="shared" si="10"/>
        <v>60</v>
      </c>
      <c r="X5">
        <f t="shared" si="11"/>
        <v>60</v>
      </c>
      <c r="Z5" t="s">
        <v>146</v>
      </c>
      <c r="AA5">
        <f t="shared" si="12"/>
        <v>99.999999999999986</v>
      </c>
    </row>
    <row r="6" spans="1:27">
      <c r="A6">
        <v>3</v>
      </c>
      <c r="B6" s="5" t="s">
        <v>95</v>
      </c>
      <c r="C6" t="s">
        <v>173</v>
      </c>
      <c r="D6" t="s">
        <v>139</v>
      </c>
      <c r="E6">
        <f t="shared" si="0"/>
        <v>120</v>
      </c>
      <c r="F6">
        <f t="shared" si="1"/>
        <v>420.00000000000006</v>
      </c>
      <c r="G6">
        <v>280</v>
      </c>
      <c r="H6">
        <v>20</v>
      </c>
      <c r="I6">
        <f>H6-O6</f>
        <v>1</v>
      </c>
      <c r="J6" s="13">
        <v>7</v>
      </c>
      <c r="K6">
        <f t="shared" si="2"/>
        <v>28</v>
      </c>
      <c r="L6">
        <f t="shared" si="6"/>
        <v>1</v>
      </c>
      <c r="M6">
        <f t="shared" si="7"/>
        <v>11.111111111111111</v>
      </c>
      <c r="N6">
        <f t="shared" si="8"/>
        <v>77.777777777777786</v>
      </c>
      <c r="O6">
        <v>19</v>
      </c>
      <c r="P6">
        <v>9</v>
      </c>
      <c r="Q6">
        <v>0</v>
      </c>
      <c r="R6">
        <v>0</v>
      </c>
      <c r="S6">
        <f t="shared" si="9"/>
        <v>67.857142857142861</v>
      </c>
      <c r="T6">
        <f t="shared" si="3"/>
        <v>100</v>
      </c>
      <c r="U6">
        <f t="shared" si="4"/>
        <v>0</v>
      </c>
      <c r="V6">
        <f t="shared" si="5"/>
        <v>0</v>
      </c>
      <c r="W6">
        <f t="shared" si="10"/>
        <v>11.111111111111111</v>
      </c>
      <c r="X6">
        <f t="shared" si="11"/>
        <v>11.111111111111111</v>
      </c>
      <c r="AA6">
        <f t="shared" si="12"/>
        <v>100</v>
      </c>
    </row>
    <row r="7" spans="1:27">
      <c r="A7">
        <v>3</v>
      </c>
      <c r="B7" s="5" t="s">
        <v>102</v>
      </c>
      <c r="C7" t="s">
        <v>173</v>
      </c>
      <c r="D7" t="s">
        <v>139</v>
      </c>
      <c r="E7">
        <f t="shared" si="0"/>
        <v>255.00000000000003</v>
      </c>
      <c r="F7">
        <f t="shared" si="1"/>
        <v>525</v>
      </c>
      <c r="G7">
        <v>280</v>
      </c>
      <c r="H7">
        <v>15</v>
      </c>
      <c r="I7">
        <v>0</v>
      </c>
      <c r="J7" s="13">
        <v>11</v>
      </c>
      <c r="K7">
        <f t="shared" si="2"/>
        <v>35</v>
      </c>
      <c r="L7">
        <f t="shared" si="6"/>
        <v>6</v>
      </c>
      <c r="M7">
        <f t="shared" si="7"/>
        <v>35.294117647058826</v>
      </c>
      <c r="N7">
        <f t="shared" si="8"/>
        <v>64.705882352941174</v>
      </c>
      <c r="O7">
        <v>18</v>
      </c>
      <c r="P7">
        <v>16</v>
      </c>
      <c r="Q7">
        <v>1</v>
      </c>
      <c r="R7">
        <v>0</v>
      </c>
      <c r="S7">
        <f t="shared" si="9"/>
        <v>51.428571428571423</v>
      </c>
      <c r="T7">
        <f t="shared" si="3"/>
        <v>94.117647058823522</v>
      </c>
      <c r="U7">
        <f t="shared" si="4"/>
        <v>5.8823529411764701</v>
      </c>
      <c r="V7">
        <f t="shared" si="5"/>
        <v>0</v>
      </c>
      <c r="W7">
        <f t="shared" si="10"/>
        <v>0</v>
      </c>
      <c r="X7">
        <f t="shared" si="11"/>
        <v>0</v>
      </c>
      <c r="AA7">
        <f t="shared" si="12"/>
        <v>100</v>
      </c>
    </row>
    <row r="8" spans="1:27" ht="16" customHeight="1">
      <c r="A8">
        <v>4</v>
      </c>
      <c r="B8" s="3" t="s">
        <v>100</v>
      </c>
      <c r="C8" t="s">
        <v>173</v>
      </c>
      <c r="D8" t="s">
        <v>139</v>
      </c>
      <c r="E8">
        <f t="shared" si="0"/>
        <v>165</v>
      </c>
      <c r="F8">
        <f t="shared" si="1"/>
        <v>525</v>
      </c>
      <c r="G8">
        <v>280</v>
      </c>
      <c r="H8">
        <v>24</v>
      </c>
      <c r="I8">
        <f t="shared" ref="I8:I13" si="13">H8-O8</f>
        <v>1</v>
      </c>
      <c r="J8" s="13">
        <v>3</v>
      </c>
      <c r="K8">
        <f t="shared" si="2"/>
        <v>35</v>
      </c>
      <c r="L8">
        <f t="shared" si="6"/>
        <v>8</v>
      </c>
      <c r="M8">
        <f t="shared" si="7"/>
        <v>66.666666666666657</v>
      </c>
      <c r="N8">
        <f t="shared" si="8"/>
        <v>25</v>
      </c>
      <c r="O8">
        <v>23</v>
      </c>
      <c r="P8">
        <v>8</v>
      </c>
      <c r="Q8">
        <v>4</v>
      </c>
      <c r="R8">
        <v>0</v>
      </c>
      <c r="S8">
        <f t="shared" si="9"/>
        <v>65.714285714285708</v>
      </c>
      <c r="T8">
        <f t="shared" si="3"/>
        <v>66.666666666666657</v>
      </c>
      <c r="U8">
        <f t="shared" si="4"/>
        <v>33.333333333333329</v>
      </c>
      <c r="V8">
        <f t="shared" si="5"/>
        <v>0</v>
      </c>
      <c r="W8">
        <f t="shared" si="10"/>
        <v>8.3333333333333321</v>
      </c>
      <c r="X8">
        <f t="shared" si="11"/>
        <v>8.3333333333333321</v>
      </c>
      <c r="AA8">
        <f t="shared" si="12"/>
        <v>99.999999999999986</v>
      </c>
    </row>
    <row r="9" spans="1:27">
      <c r="A9">
        <v>4</v>
      </c>
      <c r="B9" s="3" t="s">
        <v>104</v>
      </c>
      <c r="C9" t="s">
        <v>173</v>
      </c>
      <c r="D9" t="s">
        <v>139</v>
      </c>
      <c r="E9">
        <f t="shared" si="0"/>
        <v>45</v>
      </c>
      <c r="F9">
        <f t="shared" si="1"/>
        <v>360</v>
      </c>
      <c r="G9">
        <v>280</v>
      </c>
      <c r="H9">
        <v>21</v>
      </c>
      <c r="I9">
        <f t="shared" si="13"/>
        <v>2</v>
      </c>
      <c r="J9" s="13">
        <v>2</v>
      </c>
      <c r="K9">
        <f t="shared" si="2"/>
        <v>24</v>
      </c>
      <c r="L9">
        <f t="shared" si="6"/>
        <v>1</v>
      </c>
      <c r="M9">
        <f t="shared" si="7"/>
        <v>20</v>
      </c>
      <c r="N9">
        <f t="shared" si="8"/>
        <v>40</v>
      </c>
      <c r="O9">
        <v>19</v>
      </c>
      <c r="P9">
        <v>5</v>
      </c>
      <c r="Q9">
        <v>0</v>
      </c>
      <c r="R9">
        <v>0</v>
      </c>
      <c r="S9">
        <f t="shared" si="9"/>
        <v>79.166666666666657</v>
      </c>
      <c r="T9">
        <f t="shared" si="3"/>
        <v>100</v>
      </c>
      <c r="U9">
        <f t="shared" si="4"/>
        <v>0</v>
      </c>
      <c r="V9">
        <f t="shared" si="5"/>
        <v>0</v>
      </c>
      <c r="W9">
        <f t="shared" si="10"/>
        <v>40</v>
      </c>
      <c r="X9">
        <f t="shared" si="11"/>
        <v>40</v>
      </c>
      <c r="AA9">
        <f t="shared" si="12"/>
        <v>99.999999999999986</v>
      </c>
    </row>
    <row r="10" spans="1:27" s="25" customFormat="1">
      <c r="A10" s="25">
        <v>3</v>
      </c>
      <c r="B10" s="25" t="s">
        <v>99</v>
      </c>
      <c r="C10" s="25" t="s">
        <v>173</v>
      </c>
      <c r="D10" s="25" t="s">
        <v>15</v>
      </c>
      <c r="E10" s="25">
        <f t="shared" si="0"/>
        <v>105.00000000000001</v>
      </c>
      <c r="F10" s="25">
        <f t="shared" si="1"/>
        <v>1110</v>
      </c>
      <c r="G10" s="25">
        <v>280</v>
      </c>
      <c r="H10" s="25">
        <v>67</v>
      </c>
      <c r="I10" s="25">
        <f t="shared" si="13"/>
        <v>0</v>
      </c>
      <c r="J10" s="25">
        <v>0</v>
      </c>
      <c r="K10" s="25">
        <f t="shared" si="2"/>
        <v>74</v>
      </c>
      <c r="L10" s="25">
        <f t="shared" si="6"/>
        <v>7</v>
      </c>
      <c r="M10" s="25">
        <f t="shared" si="7"/>
        <v>100</v>
      </c>
      <c r="N10" s="25">
        <f t="shared" si="8"/>
        <v>0</v>
      </c>
      <c r="O10" s="25">
        <v>67</v>
      </c>
      <c r="P10" s="25">
        <v>7</v>
      </c>
      <c r="Q10" s="25">
        <v>0</v>
      </c>
      <c r="R10" s="25">
        <v>0</v>
      </c>
      <c r="S10" s="25">
        <f t="shared" si="9"/>
        <v>90.540540540540533</v>
      </c>
      <c r="T10" s="25">
        <f t="shared" si="3"/>
        <v>100</v>
      </c>
      <c r="U10" s="25">
        <f t="shared" si="4"/>
        <v>0</v>
      </c>
      <c r="V10" s="25">
        <f t="shared" si="5"/>
        <v>0</v>
      </c>
      <c r="W10">
        <f t="shared" si="10"/>
        <v>0</v>
      </c>
      <c r="X10" s="25">
        <f t="shared" si="11"/>
        <v>0</v>
      </c>
      <c r="AA10">
        <f t="shared" si="12"/>
        <v>100</v>
      </c>
    </row>
    <row r="11" spans="1:27">
      <c r="A11">
        <v>3</v>
      </c>
      <c r="B11" s="5" t="s">
        <v>103</v>
      </c>
      <c r="C11" t="s">
        <v>173</v>
      </c>
      <c r="D11" t="s">
        <v>15</v>
      </c>
      <c r="E11">
        <f t="shared" si="0"/>
        <v>105.00000000000001</v>
      </c>
      <c r="F11">
        <f t="shared" si="1"/>
        <v>809.99999999999989</v>
      </c>
      <c r="G11">
        <v>280</v>
      </c>
      <c r="H11">
        <v>47</v>
      </c>
      <c r="I11">
        <f t="shared" si="13"/>
        <v>6</v>
      </c>
      <c r="J11" s="13">
        <v>1</v>
      </c>
      <c r="K11">
        <f t="shared" si="2"/>
        <v>54</v>
      </c>
      <c r="L11">
        <f t="shared" si="6"/>
        <v>6</v>
      </c>
      <c r="M11">
        <f t="shared" si="7"/>
        <v>46.153846153846153</v>
      </c>
      <c r="N11">
        <f t="shared" si="8"/>
        <v>7.6923076923076925</v>
      </c>
      <c r="O11">
        <v>41</v>
      </c>
      <c r="P11">
        <v>12</v>
      </c>
      <c r="Q11">
        <v>1</v>
      </c>
      <c r="R11">
        <v>0</v>
      </c>
      <c r="S11">
        <f t="shared" si="9"/>
        <v>75.925925925925924</v>
      </c>
      <c r="T11">
        <f t="shared" si="3"/>
        <v>92.307692307692307</v>
      </c>
      <c r="U11">
        <f t="shared" si="4"/>
        <v>7.6923076923076925</v>
      </c>
      <c r="V11">
        <f t="shared" si="5"/>
        <v>0</v>
      </c>
      <c r="W11">
        <f t="shared" si="10"/>
        <v>46.153846153846153</v>
      </c>
      <c r="X11">
        <f t="shared" si="11"/>
        <v>46.153846153846153</v>
      </c>
      <c r="AA11">
        <f t="shared" si="12"/>
        <v>100</v>
      </c>
    </row>
    <row r="12" spans="1:27" s="27" customFormat="1">
      <c r="A12" s="27">
        <v>4</v>
      </c>
      <c r="B12" s="29" t="s">
        <v>96</v>
      </c>
      <c r="C12" s="27" t="s">
        <v>173</v>
      </c>
      <c r="D12" s="27" t="s">
        <v>15</v>
      </c>
      <c r="E12" s="27">
        <f>45000*((J12)/3000)</f>
        <v>15</v>
      </c>
      <c r="F12" s="27">
        <f t="shared" si="1"/>
        <v>1005</v>
      </c>
      <c r="G12" s="27">
        <v>280</v>
      </c>
      <c r="H12" s="27">
        <v>60</v>
      </c>
      <c r="I12" s="27">
        <f t="shared" si="13"/>
        <v>0</v>
      </c>
      <c r="J12" s="27">
        <v>1</v>
      </c>
      <c r="K12" s="27">
        <f t="shared" si="2"/>
        <v>67</v>
      </c>
      <c r="L12" s="27">
        <f t="shared" si="6"/>
        <v>6</v>
      </c>
      <c r="M12" s="27">
        <f t="shared" si="7"/>
        <v>85.714285714285708</v>
      </c>
      <c r="N12" s="27">
        <f t="shared" si="8"/>
        <v>14.285714285714285</v>
      </c>
      <c r="O12" s="27">
        <v>60</v>
      </c>
      <c r="P12" s="27">
        <v>7</v>
      </c>
      <c r="Q12" s="27">
        <v>0</v>
      </c>
      <c r="R12" s="27">
        <v>0</v>
      </c>
      <c r="S12" s="27">
        <f t="shared" si="9"/>
        <v>89.552238805970148</v>
      </c>
      <c r="T12" s="27">
        <f t="shared" si="3"/>
        <v>100</v>
      </c>
      <c r="U12" s="27">
        <f t="shared" si="4"/>
        <v>0</v>
      </c>
      <c r="V12" s="27">
        <f t="shared" si="5"/>
        <v>0</v>
      </c>
      <c r="W12">
        <f t="shared" si="10"/>
        <v>0</v>
      </c>
      <c r="X12" s="27">
        <f t="shared" si="11"/>
        <v>0</v>
      </c>
      <c r="AA12">
        <f t="shared" si="12"/>
        <v>100</v>
      </c>
    </row>
    <row r="13" spans="1:27">
      <c r="A13">
        <v>4</v>
      </c>
      <c r="B13" s="3" t="s">
        <v>103</v>
      </c>
      <c r="C13" t="s">
        <v>173</v>
      </c>
      <c r="D13" t="s">
        <v>15</v>
      </c>
      <c r="E13">
        <f t="shared" ref="E13:E27" si="14">45000*((J13+L13)/3000)</f>
        <v>75</v>
      </c>
      <c r="F13">
        <f t="shared" si="1"/>
        <v>705</v>
      </c>
      <c r="G13">
        <v>280</v>
      </c>
      <c r="H13">
        <v>42</v>
      </c>
      <c r="I13">
        <f t="shared" si="13"/>
        <v>3</v>
      </c>
      <c r="J13" s="13">
        <v>1</v>
      </c>
      <c r="K13">
        <f t="shared" si="2"/>
        <v>47</v>
      </c>
      <c r="L13">
        <f t="shared" si="6"/>
        <v>4</v>
      </c>
      <c r="M13">
        <f t="shared" si="7"/>
        <v>50</v>
      </c>
      <c r="N13">
        <f t="shared" si="8"/>
        <v>12.5</v>
      </c>
      <c r="O13">
        <v>39</v>
      </c>
      <c r="P13">
        <v>8</v>
      </c>
      <c r="Q13">
        <v>0</v>
      </c>
      <c r="R13">
        <v>0</v>
      </c>
      <c r="S13">
        <f t="shared" si="9"/>
        <v>82.978723404255319</v>
      </c>
      <c r="T13">
        <f t="shared" si="3"/>
        <v>100</v>
      </c>
      <c r="U13">
        <f t="shared" si="4"/>
        <v>0</v>
      </c>
      <c r="V13">
        <f t="shared" si="5"/>
        <v>0</v>
      </c>
      <c r="W13">
        <f t="shared" si="10"/>
        <v>37.5</v>
      </c>
      <c r="X13">
        <f t="shared" si="11"/>
        <v>37.5</v>
      </c>
      <c r="AA13">
        <f t="shared" si="12"/>
        <v>100</v>
      </c>
    </row>
    <row r="14" spans="1:27">
      <c r="A14">
        <v>2</v>
      </c>
      <c r="B14" s="3" t="s">
        <v>94</v>
      </c>
      <c r="C14" t="s">
        <v>173</v>
      </c>
      <c r="D14" t="s">
        <v>142</v>
      </c>
      <c r="E14">
        <f t="shared" si="14"/>
        <v>120</v>
      </c>
      <c r="F14">
        <f t="shared" si="1"/>
        <v>404.99999999999994</v>
      </c>
      <c r="G14">
        <v>400</v>
      </c>
      <c r="H14">
        <v>17</v>
      </c>
      <c r="I14">
        <v>0</v>
      </c>
      <c r="J14" s="13">
        <v>7</v>
      </c>
      <c r="K14">
        <f t="shared" si="2"/>
        <v>27</v>
      </c>
      <c r="L14">
        <f t="shared" si="6"/>
        <v>1</v>
      </c>
      <c r="M14">
        <f t="shared" si="7"/>
        <v>12.5</v>
      </c>
      <c r="N14">
        <f t="shared" si="8"/>
        <v>87.5</v>
      </c>
      <c r="O14">
        <v>19</v>
      </c>
      <c r="P14">
        <v>7</v>
      </c>
      <c r="Q14">
        <v>1</v>
      </c>
      <c r="R14">
        <v>0</v>
      </c>
      <c r="S14">
        <f t="shared" si="9"/>
        <v>70.370370370370367</v>
      </c>
      <c r="T14">
        <f t="shared" si="3"/>
        <v>87.5</v>
      </c>
      <c r="U14">
        <f t="shared" si="4"/>
        <v>12.5</v>
      </c>
      <c r="V14">
        <f t="shared" si="5"/>
        <v>0</v>
      </c>
      <c r="W14">
        <f t="shared" si="10"/>
        <v>0</v>
      </c>
      <c r="X14">
        <f t="shared" si="11"/>
        <v>0</v>
      </c>
      <c r="AA14">
        <f t="shared" si="12"/>
        <v>100</v>
      </c>
    </row>
    <row r="15" spans="1:27">
      <c r="A15">
        <v>2</v>
      </c>
      <c r="B15" s="3" t="s">
        <v>101</v>
      </c>
      <c r="C15" t="s">
        <v>173</v>
      </c>
      <c r="D15" t="s">
        <v>142</v>
      </c>
      <c r="E15">
        <f t="shared" si="14"/>
        <v>180</v>
      </c>
      <c r="F15">
        <f t="shared" si="1"/>
        <v>330</v>
      </c>
      <c r="G15">
        <v>400</v>
      </c>
      <c r="H15">
        <v>10</v>
      </c>
      <c r="I15">
        <f>H15-O15</f>
        <v>1</v>
      </c>
      <c r="J15" s="13">
        <v>5</v>
      </c>
      <c r="K15">
        <f t="shared" si="2"/>
        <v>22</v>
      </c>
      <c r="L15">
        <f t="shared" si="6"/>
        <v>7</v>
      </c>
      <c r="M15">
        <f t="shared" si="7"/>
        <v>53.846153846153847</v>
      </c>
      <c r="N15">
        <f t="shared" si="8"/>
        <v>38.461538461538467</v>
      </c>
      <c r="O15">
        <v>9</v>
      </c>
      <c r="P15">
        <v>12</v>
      </c>
      <c r="Q15">
        <v>1</v>
      </c>
      <c r="R15">
        <v>0</v>
      </c>
      <c r="S15">
        <f t="shared" si="9"/>
        <v>40.909090909090914</v>
      </c>
      <c r="T15">
        <f t="shared" si="3"/>
        <v>92.307692307692307</v>
      </c>
      <c r="U15">
        <f t="shared" si="4"/>
        <v>7.6923076923076925</v>
      </c>
      <c r="V15">
        <f t="shared" si="5"/>
        <v>0</v>
      </c>
      <c r="W15">
        <f t="shared" si="10"/>
        <v>7.6923076923076925</v>
      </c>
      <c r="X15">
        <f t="shared" si="11"/>
        <v>7.6923076923076925</v>
      </c>
      <c r="AA15">
        <f t="shared" si="12"/>
        <v>100</v>
      </c>
    </row>
    <row r="16" spans="1:27">
      <c r="A16">
        <v>2</v>
      </c>
      <c r="B16" s="3" t="s">
        <v>93</v>
      </c>
      <c r="C16" t="s">
        <v>173</v>
      </c>
      <c r="D16" t="s">
        <v>152</v>
      </c>
      <c r="E16">
        <f t="shared" si="14"/>
        <v>240</v>
      </c>
      <c r="F16">
        <f t="shared" si="1"/>
        <v>734.99999999999989</v>
      </c>
      <c r="G16">
        <v>400</v>
      </c>
      <c r="H16">
        <v>33</v>
      </c>
      <c r="I16">
        <f>H16-O16</f>
        <v>4</v>
      </c>
      <c r="J16" s="13">
        <v>8</v>
      </c>
      <c r="K16">
        <f t="shared" si="2"/>
        <v>49</v>
      </c>
      <c r="L16">
        <f t="shared" si="6"/>
        <v>8</v>
      </c>
      <c r="M16">
        <f t="shared" si="7"/>
        <v>40</v>
      </c>
      <c r="N16">
        <f t="shared" si="8"/>
        <v>40</v>
      </c>
      <c r="O16">
        <v>29</v>
      </c>
      <c r="P16">
        <v>16</v>
      </c>
      <c r="Q16">
        <v>4</v>
      </c>
      <c r="R16">
        <v>0</v>
      </c>
      <c r="S16">
        <f t="shared" si="9"/>
        <v>59.183673469387756</v>
      </c>
      <c r="T16">
        <f t="shared" si="3"/>
        <v>80</v>
      </c>
      <c r="U16">
        <f t="shared" si="4"/>
        <v>20</v>
      </c>
      <c r="V16">
        <f t="shared" si="5"/>
        <v>0</v>
      </c>
      <c r="W16">
        <f t="shared" si="10"/>
        <v>20</v>
      </c>
      <c r="X16">
        <f t="shared" si="11"/>
        <v>20</v>
      </c>
      <c r="Z16" t="s">
        <v>160</v>
      </c>
      <c r="AA16">
        <f t="shared" si="12"/>
        <v>100</v>
      </c>
    </row>
    <row r="17" spans="1:27">
      <c r="A17">
        <v>2</v>
      </c>
      <c r="B17" s="3" t="s">
        <v>97</v>
      </c>
      <c r="C17" t="s">
        <v>173</v>
      </c>
      <c r="D17" t="s">
        <v>152</v>
      </c>
      <c r="E17">
        <f t="shared" si="14"/>
        <v>375</v>
      </c>
      <c r="F17">
        <f t="shared" si="1"/>
        <v>1185</v>
      </c>
      <c r="G17">
        <v>400</v>
      </c>
      <c r="H17">
        <v>49</v>
      </c>
      <c r="I17">
        <v>0</v>
      </c>
      <c r="J17" s="13">
        <v>12</v>
      </c>
      <c r="K17">
        <f t="shared" si="2"/>
        <v>79</v>
      </c>
      <c r="L17">
        <f t="shared" si="6"/>
        <v>13</v>
      </c>
      <c r="M17">
        <f t="shared" si="7"/>
        <v>52</v>
      </c>
      <c r="N17">
        <f t="shared" si="8"/>
        <v>48</v>
      </c>
      <c r="O17">
        <v>54</v>
      </c>
      <c r="P17">
        <v>23</v>
      </c>
      <c r="Q17">
        <v>2</v>
      </c>
      <c r="R17">
        <v>0</v>
      </c>
      <c r="S17">
        <f t="shared" si="9"/>
        <v>68.35443037974683</v>
      </c>
      <c r="T17">
        <f t="shared" si="3"/>
        <v>92</v>
      </c>
      <c r="U17">
        <f t="shared" si="4"/>
        <v>8</v>
      </c>
      <c r="V17">
        <f t="shared" si="5"/>
        <v>0</v>
      </c>
      <c r="W17">
        <f t="shared" si="10"/>
        <v>0</v>
      </c>
      <c r="X17">
        <f t="shared" si="11"/>
        <v>0</v>
      </c>
      <c r="Z17" t="s">
        <v>160</v>
      </c>
      <c r="AA17">
        <f t="shared" si="12"/>
        <v>100</v>
      </c>
    </row>
    <row r="18" spans="1:27">
      <c r="A18">
        <v>2</v>
      </c>
      <c r="B18" s="3" t="s">
        <v>98</v>
      </c>
      <c r="C18" t="s">
        <v>173</v>
      </c>
      <c r="D18" t="s">
        <v>140</v>
      </c>
      <c r="E18">
        <f t="shared" si="14"/>
        <v>30</v>
      </c>
      <c r="F18">
        <f t="shared" si="1"/>
        <v>90</v>
      </c>
      <c r="G18">
        <v>400</v>
      </c>
      <c r="H18">
        <v>4</v>
      </c>
      <c r="I18">
        <f>H18-O18</f>
        <v>0</v>
      </c>
      <c r="J18" s="13">
        <v>0</v>
      </c>
      <c r="K18">
        <f t="shared" si="2"/>
        <v>6</v>
      </c>
      <c r="L18">
        <f t="shared" si="6"/>
        <v>2</v>
      </c>
      <c r="M18">
        <f t="shared" si="7"/>
        <v>100</v>
      </c>
      <c r="N18">
        <f t="shared" si="8"/>
        <v>0</v>
      </c>
      <c r="O18">
        <v>4</v>
      </c>
      <c r="P18">
        <v>2</v>
      </c>
      <c r="Q18">
        <v>0</v>
      </c>
      <c r="R18">
        <v>0</v>
      </c>
      <c r="S18">
        <f t="shared" si="9"/>
        <v>66.666666666666657</v>
      </c>
      <c r="T18">
        <f t="shared" si="3"/>
        <v>100</v>
      </c>
      <c r="U18">
        <f t="shared" si="4"/>
        <v>0</v>
      </c>
      <c r="V18">
        <f t="shared" si="5"/>
        <v>0</v>
      </c>
      <c r="W18">
        <f t="shared" si="10"/>
        <v>0</v>
      </c>
      <c r="X18">
        <f t="shared" si="11"/>
        <v>0</v>
      </c>
      <c r="Z18" t="s">
        <v>160</v>
      </c>
      <c r="AA18">
        <f t="shared" si="12"/>
        <v>100</v>
      </c>
    </row>
    <row r="19" spans="1:27" s="8" customFormat="1">
      <c r="A19" s="8">
        <v>2</v>
      </c>
      <c r="B19" s="9" t="s">
        <v>102</v>
      </c>
      <c r="C19" s="8" t="s">
        <v>173</v>
      </c>
      <c r="D19" s="8" t="s">
        <v>140</v>
      </c>
      <c r="E19" s="8">
        <f t="shared" si="14"/>
        <v>0</v>
      </c>
      <c r="F19" s="8">
        <f t="shared" si="1"/>
        <v>105.00000000000001</v>
      </c>
      <c r="G19" s="8">
        <v>400</v>
      </c>
      <c r="H19" s="8">
        <v>7</v>
      </c>
      <c r="I19" s="8">
        <f>H19-O19</f>
        <v>0</v>
      </c>
      <c r="J19" s="8">
        <v>0</v>
      </c>
      <c r="K19" s="8">
        <f t="shared" si="2"/>
        <v>7</v>
      </c>
      <c r="L19" s="8">
        <f t="shared" si="6"/>
        <v>0</v>
      </c>
      <c r="M19" s="8" t="e">
        <f t="shared" si="7"/>
        <v>#DIV/0!</v>
      </c>
      <c r="N19" s="8" t="e">
        <f t="shared" si="8"/>
        <v>#DIV/0!</v>
      </c>
      <c r="O19" s="8">
        <v>7</v>
      </c>
      <c r="P19" s="8">
        <v>0</v>
      </c>
      <c r="Q19" s="8">
        <v>0</v>
      </c>
      <c r="R19" s="8">
        <v>0</v>
      </c>
      <c r="S19" s="8">
        <f t="shared" si="9"/>
        <v>100</v>
      </c>
      <c r="T19" s="8">
        <v>0</v>
      </c>
      <c r="U19" s="8">
        <v>0</v>
      </c>
      <c r="V19" s="8">
        <v>0</v>
      </c>
      <c r="W19" s="8" t="e">
        <f t="shared" si="10"/>
        <v>#DIV/0!</v>
      </c>
      <c r="X19" s="8" t="e">
        <f t="shared" si="11"/>
        <v>#DIV/0!</v>
      </c>
      <c r="Z19" s="8" t="s">
        <v>160</v>
      </c>
      <c r="AA19">
        <f t="shared" si="12"/>
        <v>100</v>
      </c>
    </row>
    <row r="20" spans="1:27">
      <c r="A20">
        <v>4</v>
      </c>
      <c r="B20" s="5" t="s">
        <v>93</v>
      </c>
      <c r="C20" t="s">
        <v>173</v>
      </c>
      <c r="D20" t="s">
        <v>137</v>
      </c>
      <c r="E20">
        <f t="shared" si="14"/>
        <v>75</v>
      </c>
      <c r="F20">
        <f t="shared" si="1"/>
        <v>330</v>
      </c>
      <c r="G20">
        <v>1000</v>
      </c>
      <c r="H20">
        <v>14</v>
      </c>
      <c r="I20">
        <v>0</v>
      </c>
      <c r="J20" s="13">
        <v>3</v>
      </c>
      <c r="K20">
        <f t="shared" si="2"/>
        <v>22</v>
      </c>
      <c r="L20">
        <f t="shared" si="6"/>
        <v>2</v>
      </c>
      <c r="M20">
        <f t="shared" si="7"/>
        <v>40</v>
      </c>
      <c r="N20">
        <f t="shared" si="8"/>
        <v>60</v>
      </c>
      <c r="O20">
        <v>17</v>
      </c>
      <c r="P20">
        <v>4</v>
      </c>
      <c r="Q20">
        <v>1</v>
      </c>
      <c r="R20">
        <v>0</v>
      </c>
      <c r="S20">
        <f t="shared" si="9"/>
        <v>77.272727272727266</v>
      </c>
      <c r="T20">
        <f>(P20/(P20+Q20+R20))*100</f>
        <v>80</v>
      </c>
      <c r="U20">
        <f>(Q20/(P20+Q20+R20))*100</f>
        <v>20</v>
      </c>
      <c r="V20">
        <f>(R20/(P20+Q20+R20))*100</f>
        <v>0</v>
      </c>
      <c r="W20">
        <f t="shared" si="10"/>
        <v>0</v>
      </c>
      <c r="X20">
        <f t="shared" si="11"/>
        <v>0</v>
      </c>
      <c r="Z20" t="s">
        <v>160</v>
      </c>
      <c r="AA20">
        <f t="shared" si="12"/>
        <v>0</v>
      </c>
    </row>
    <row r="21" spans="1:27">
      <c r="A21">
        <v>4</v>
      </c>
      <c r="B21" s="3" t="s">
        <v>97</v>
      </c>
      <c r="C21" t="s">
        <v>173</v>
      </c>
      <c r="D21" t="s">
        <v>137</v>
      </c>
      <c r="E21">
        <f t="shared" si="14"/>
        <v>60</v>
      </c>
      <c r="F21">
        <f t="shared" si="1"/>
        <v>165</v>
      </c>
      <c r="G21">
        <v>1000</v>
      </c>
      <c r="H21">
        <v>6</v>
      </c>
      <c r="I21">
        <v>0</v>
      </c>
      <c r="J21" s="13">
        <v>0</v>
      </c>
      <c r="K21">
        <f t="shared" si="2"/>
        <v>11</v>
      </c>
      <c r="L21">
        <f t="shared" si="6"/>
        <v>4</v>
      </c>
      <c r="M21">
        <f t="shared" si="7"/>
        <v>100</v>
      </c>
      <c r="N21">
        <f t="shared" si="8"/>
        <v>0</v>
      </c>
      <c r="O21">
        <v>7</v>
      </c>
      <c r="P21">
        <v>4</v>
      </c>
      <c r="Q21">
        <v>0</v>
      </c>
      <c r="R21">
        <v>0</v>
      </c>
      <c r="S21">
        <f t="shared" si="9"/>
        <v>63.636363636363633</v>
      </c>
      <c r="T21">
        <f>(P21/(P21+Q21+R21))*100</f>
        <v>100</v>
      </c>
      <c r="U21">
        <f>(Q21/(P21+Q21+R21))*100</f>
        <v>0</v>
      </c>
      <c r="V21">
        <f>(R21/(P21+Q21+R21))*100</f>
        <v>0</v>
      </c>
      <c r="W21">
        <f t="shared" si="10"/>
        <v>0</v>
      </c>
      <c r="X21">
        <f t="shared" si="11"/>
        <v>0</v>
      </c>
      <c r="Z21" t="s">
        <v>160</v>
      </c>
      <c r="AA21">
        <f t="shared" si="12"/>
        <v>100</v>
      </c>
    </row>
    <row r="22" spans="1:27">
      <c r="A22">
        <v>4</v>
      </c>
      <c r="B22" s="3" t="s">
        <v>94</v>
      </c>
      <c r="C22" t="s">
        <v>173</v>
      </c>
      <c r="D22" t="s">
        <v>151</v>
      </c>
      <c r="E22">
        <f t="shared" si="14"/>
        <v>30</v>
      </c>
      <c r="F22">
        <f t="shared" si="1"/>
        <v>90</v>
      </c>
      <c r="G22">
        <v>1000</v>
      </c>
      <c r="H22">
        <v>4</v>
      </c>
      <c r="I22">
        <f>H22-O22</f>
        <v>1</v>
      </c>
      <c r="J22" s="13">
        <v>2</v>
      </c>
      <c r="K22">
        <f t="shared" si="2"/>
        <v>6</v>
      </c>
      <c r="L22">
        <f t="shared" si="6"/>
        <v>0</v>
      </c>
      <c r="M22">
        <f t="shared" si="7"/>
        <v>0</v>
      </c>
      <c r="N22">
        <f t="shared" si="8"/>
        <v>66.666666666666657</v>
      </c>
      <c r="O22">
        <v>3</v>
      </c>
      <c r="P22">
        <v>3</v>
      </c>
      <c r="Q22">
        <v>0</v>
      </c>
      <c r="R22">
        <v>0</v>
      </c>
      <c r="S22">
        <f t="shared" si="9"/>
        <v>50</v>
      </c>
      <c r="T22">
        <f>(P22/(P22+Q22+R22))*100</f>
        <v>100</v>
      </c>
      <c r="U22">
        <f>(Q22/(P22+Q22+R22))*100</f>
        <v>0</v>
      </c>
      <c r="V22">
        <f>(R22/(P22+Q22+R22))*100</f>
        <v>0</v>
      </c>
      <c r="W22">
        <f t="shared" si="10"/>
        <v>33.333333333333329</v>
      </c>
      <c r="X22">
        <f t="shared" si="11"/>
        <v>33.333333333333329</v>
      </c>
      <c r="AA22">
        <f t="shared" si="12"/>
        <v>100</v>
      </c>
    </row>
    <row r="23" spans="1:27" s="30" customFormat="1">
      <c r="A23" s="30">
        <v>4</v>
      </c>
      <c r="B23" s="31" t="s">
        <v>101</v>
      </c>
      <c r="C23" s="30" t="s">
        <v>173</v>
      </c>
      <c r="D23" s="30" t="s">
        <v>151</v>
      </c>
      <c r="E23" s="30">
        <f t="shared" si="14"/>
        <v>15</v>
      </c>
      <c r="F23" s="30">
        <f t="shared" si="1"/>
        <v>105.00000000000001</v>
      </c>
      <c r="G23" s="30">
        <v>1000</v>
      </c>
      <c r="H23" s="30">
        <v>6</v>
      </c>
      <c r="I23" s="30">
        <f>H23-O23</f>
        <v>0</v>
      </c>
      <c r="J23" s="30">
        <v>0</v>
      </c>
      <c r="K23" s="30">
        <f t="shared" si="2"/>
        <v>7</v>
      </c>
      <c r="L23" s="30">
        <f t="shared" si="6"/>
        <v>1</v>
      </c>
      <c r="M23" s="30">
        <f t="shared" si="7"/>
        <v>100</v>
      </c>
      <c r="N23" s="30">
        <f t="shared" si="8"/>
        <v>0</v>
      </c>
      <c r="O23" s="30">
        <v>6</v>
      </c>
      <c r="P23" s="30">
        <v>1</v>
      </c>
      <c r="Q23" s="30">
        <v>0</v>
      </c>
      <c r="R23" s="30">
        <v>0</v>
      </c>
      <c r="S23" s="30">
        <f t="shared" si="9"/>
        <v>85.714285714285708</v>
      </c>
      <c r="T23" s="30">
        <f>(P23/(P23+Q23+R23))*100</f>
        <v>100</v>
      </c>
      <c r="U23" s="30">
        <f>(Q23/(P23+Q23+R23))*100</f>
        <v>0</v>
      </c>
      <c r="V23" s="30">
        <f>(R23/(P23+Q23+R23))*100</f>
        <v>0</v>
      </c>
      <c r="W23" s="30">
        <f t="shared" si="10"/>
        <v>0</v>
      </c>
      <c r="X23" s="30">
        <f t="shared" si="11"/>
        <v>0</v>
      </c>
      <c r="Z23" s="30" t="s">
        <v>160</v>
      </c>
      <c r="AA23">
        <f t="shared" si="12"/>
        <v>100</v>
      </c>
    </row>
    <row r="24" spans="1:27">
      <c r="A24">
        <v>4</v>
      </c>
      <c r="B24" s="3" t="s">
        <v>98</v>
      </c>
      <c r="C24" t="s">
        <v>173</v>
      </c>
      <c r="D24" t="s">
        <v>138</v>
      </c>
      <c r="E24">
        <f t="shared" si="14"/>
        <v>0</v>
      </c>
      <c r="F24">
        <f t="shared" si="1"/>
        <v>0</v>
      </c>
      <c r="G24">
        <v>1000</v>
      </c>
      <c r="H24">
        <v>0</v>
      </c>
      <c r="I24">
        <f>H24-O24</f>
        <v>0</v>
      </c>
      <c r="J24" s="13">
        <v>0</v>
      </c>
      <c r="K24">
        <f t="shared" si="2"/>
        <v>0</v>
      </c>
      <c r="L24">
        <f t="shared" si="6"/>
        <v>0</v>
      </c>
      <c r="M24" t="e">
        <f t="shared" si="7"/>
        <v>#DIV/0!</v>
      </c>
      <c r="N24" t="e">
        <f t="shared" si="8"/>
        <v>#DIV/0!</v>
      </c>
      <c r="O24">
        <v>0</v>
      </c>
      <c r="P24">
        <v>0</v>
      </c>
      <c r="Q24">
        <v>0</v>
      </c>
      <c r="R24">
        <v>0</v>
      </c>
      <c r="S24" t="e">
        <f t="shared" si="9"/>
        <v>#DIV/0!</v>
      </c>
      <c r="T24">
        <v>0</v>
      </c>
      <c r="U24">
        <v>0</v>
      </c>
      <c r="V24">
        <v>0</v>
      </c>
      <c r="W24" t="e">
        <f t="shared" si="10"/>
        <v>#DIV/0!</v>
      </c>
      <c r="X24" t="e">
        <f t="shared" si="11"/>
        <v>#DIV/0!</v>
      </c>
      <c r="AA24">
        <f t="shared" si="12"/>
        <v>100</v>
      </c>
    </row>
    <row r="25" spans="1:27" s="32" customFormat="1">
      <c r="A25" s="32">
        <v>4</v>
      </c>
      <c r="B25" s="33" t="s">
        <v>102</v>
      </c>
      <c r="C25" s="32" t="s">
        <v>173</v>
      </c>
      <c r="D25" s="32" t="s">
        <v>138</v>
      </c>
      <c r="E25" s="32">
        <f t="shared" si="14"/>
        <v>0</v>
      </c>
      <c r="F25" s="32">
        <f t="shared" si="1"/>
        <v>15</v>
      </c>
      <c r="G25" s="32">
        <v>1000</v>
      </c>
      <c r="H25" s="32">
        <v>1</v>
      </c>
      <c r="I25" s="32">
        <f>H25-O25</f>
        <v>0</v>
      </c>
      <c r="J25" s="32">
        <v>0</v>
      </c>
      <c r="K25" s="32">
        <f t="shared" si="2"/>
        <v>1</v>
      </c>
      <c r="L25" s="32">
        <f t="shared" si="6"/>
        <v>0</v>
      </c>
      <c r="M25" s="32" t="e">
        <f t="shared" si="7"/>
        <v>#DIV/0!</v>
      </c>
      <c r="N25" s="32" t="e">
        <f t="shared" si="8"/>
        <v>#DIV/0!</v>
      </c>
      <c r="O25" s="32">
        <v>1</v>
      </c>
      <c r="P25" s="32">
        <v>0</v>
      </c>
      <c r="Q25" s="32">
        <v>0</v>
      </c>
      <c r="R25" s="32">
        <v>0</v>
      </c>
      <c r="S25" s="32">
        <f t="shared" si="9"/>
        <v>100</v>
      </c>
      <c r="T25" s="32">
        <v>0</v>
      </c>
      <c r="U25" s="32">
        <v>0</v>
      </c>
      <c r="V25" s="32">
        <v>0</v>
      </c>
      <c r="W25" s="32" t="e">
        <f t="shared" si="10"/>
        <v>#DIV/0!</v>
      </c>
      <c r="X25" s="32" t="e">
        <f t="shared" si="11"/>
        <v>#DIV/0!</v>
      </c>
      <c r="AA25">
        <f t="shared" si="12"/>
        <v>0</v>
      </c>
    </row>
    <row r="26" spans="1:27">
      <c r="A26">
        <v>4</v>
      </c>
      <c r="B26" s="3" t="s">
        <v>95</v>
      </c>
      <c r="C26" t="s">
        <v>173</v>
      </c>
      <c r="D26" t="s">
        <v>9</v>
      </c>
      <c r="E26">
        <f t="shared" si="14"/>
        <v>0</v>
      </c>
      <c r="F26">
        <f t="shared" si="1"/>
        <v>60</v>
      </c>
      <c r="G26">
        <v>1000</v>
      </c>
      <c r="H26">
        <v>3</v>
      </c>
      <c r="I26">
        <v>0</v>
      </c>
      <c r="J26" s="13">
        <v>0</v>
      </c>
      <c r="K26">
        <f t="shared" si="2"/>
        <v>4</v>
      </c>
      <c r="L26">
        <f t="shared" si="6"/>
        <v>0</v>
      </c>
      <c r="M26" t="e">
        <f t="shared" si="7"/>
        <v>#DIV/0!</v>
      </c>
      <c r="N26" t="e">
        <f t="shared" si="8"/>
        <v>#DIV/0!</v>
      </c>
      <c r="O26">
        <v>4</v>
      </c>
      <c r="P26">
        <v>0</v>
      </c>
      <c r="Q26">
        <v>0</v>
      </c>
      <c r="R26">
        <v>0</v>
      </c>
      <c r="S26">
        <f t="shared" si="9"/>
        <v>100</v>
      </c>
      <c r="T26">
        <v>0</v>
      </c>
      <c r="U26">
        <v>0</v>
      </c>
      <c r="V26">
        <v>0</v>
      </c>
      <c r="W26" t="e">
        <f t="shared" si="10"/>
        <v>#DIV/0!</v>
      </c>
      <c r="X26" t="e">
        <f t="shared" si="11"/>
        <v>#DIV/0!</v>
      </c>
      <c r="AA26">
        <f t="shared" si="12"/>
        <v>0</v>
      </c>
    </row>
    <row r="27" spans="1:27">
      <c r="A27">
        <v>4</v>
      </c>
      <c r="B27" s="3" t="s">
        <v>99</v>
      </c>
      <c r="C27" t="s">
        <v>173</v>
      </c>
      <c r="D27" t="s">
        <v>9</v>
      </c>
      <c r="E27">
        <f t="shared" si="14"/>
        <v>0</v>
      </c>
      <c r="F27">
        <f t="shared" si="1"/>
        <v>15</v>
      </c>
      <c r="G27">
        <v>1000</v>
      </c>
      <c r="H27">
        <v>1</v>
      </c>
      <c r="I27">
        <f>H27-O27</f>
        <v>0</v>
      </c>
      <c r="J27" s="13">
        <v>0</v>
      </c>
      <c r="K27">
        <f t="shared" si="2"/>
        <v>1</v>
      </c>
      <c r="L27">
        <f t="shared" si="6"/>
        <v>0</v>
      </c>
      <c r="M27" t="e">
        <f t="shared" si="7"/>
        <v>#DIV/0!</v>
      </c>
      <c r="N27" t="e">
        <f t="shared" si="8"/>
        <v>#DIV/0!</v>
      </c>
      <c r="O27">
        <v>1</v>
      </c>
      <c r="P27">
        <v>0</v>
      </c>
      <c r="Q27">
        <v>0</v>
      </c>
      <c r="R27">
        <v>0</v>
      </c>
      <c r="S27">
        <f t="shared" si="9"/>
        <v>100</v>
      </c>
      <c r="T27">
        <v>0</v>
      </c>
      <c r="U27">
        <v>0</v>
      </c>
      <c r="V27">
        <v>0</v>
      </c>
      <c r="W27" t="e">
        <f t="shared" si="10"/>
        <v>#DIV/0!</v>
      </c>
      <c r="X27" t="e">
        <f t="shared" si="11"/>
        <v>#DIV/0!</v>
      </c>
      <c r="AA27">
        <f t="shared" si="12"/>
        <v>0</v>
      </c>
    </row>
    <row r="29" spans="1:27">
      <c r="C29" s="25" t="s">
        <v>208</v>
      </c>
      <c r="F29" s="8" t="s">
        <v>210</v>
      </c>
      <c r="I29" s="32" t="s">
        <v>212</v>
      </c>
    </row>
    <row r="30" spans="1:27">
      <c r="C30" s="27" t="s">
        <v>209</v>
      </c>
      <c r="F30" s="30" t="s">
        <v>211</v>
      </c>
    </row>
  </sheetData>
  <sortState ref="A2:W27">
    <sortCondition ref="G2:G27"/>
    <sortCondition ref="D2:D27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9" workbookViewId="0">
      <selection activeCell="B19" sqref="B19"/>
    </sheetView>
  </sheetViews>
  <sheetFormatPr baseColWidth="10" defaultRowHeight="15" x14ac:dyDescent="0"/>
  <sheetData>
    <row r="1" spans="1:26">
      <c r="A1" s="6" t="s">
        <v>128</v>
      </c>
      <c r="B1" s="6" t="s">
        <v>92</v>
      </c>
      <c r="C1" s="6" t="s">
        <v>129</v>
      </c>
      <c r="D1" s="6" t="s">
        <v>0</v>
      </c>
      <c r="E1" s="6" t="s">
        <v>174</v>
      </c>
      <c r="F1" s="6" t="s">
        <v>175</v>
      </c>
      <c r="G1" s="6" t="s">
        <v>136</v>
      </c>
      <c r="H1" s="6" t="s">
        <v>2</v>
      </c>
      <c r="I1" s="6" t="s">
        <v>193</v>
      </c>
      <c r="J1" s="6" t="s">
        <v>105</v>
      </c>
      <c r="K1" s="6" t="s">
        <v>5</v>
      </c>
      <c r="L1" s="6" t="s">
        <v>126</v>
      </c>
      <c r="M1" s="6" t="s">
        <v>127</v>
      </c>
      <c r="N1" s="6" t="s">
        <v>191</v>
      </c>
      <c r="O1" s="6" t="s">
        <v>110</v>
      </c>
      <c r="P1" s="7" t="s">
        <v>132</v>
      </c>
      <c r="Q1" s="6" t="s">
        <v>131</v>
      </c>
      <c r="R1" s="6" t="s">
        <v>130</v>
      </c>
      <c r="S1" s="6" t="s">
        <v>192</v>
      </c>
      <c r="T1" s="6" t="s">
        <v>123</v>
      </c>
      <c r="U1" s="6" t="s">
        <v>156</v>
      </c>
      <c r="V1" s="6" t="s">
        <v>157</v>
      </c>
      <c r="W1" s="6" t="s">
        <v>154</v>
      </c>
      <c r="X1" s="6" t="s">
        <v>155</v>
      </c>
      <c r="Y1" s="7" t="s">
        <v>133</v>
      </c>
      <c r="Z1" s="7" t="s">
        <v>6</v>
      </c>
    </row>
    <row r="2" spans="1:26">
      <c r="A2">
        <v>4</v>
      </c>
      <c r="B2" s="3" t="s">
        <v>94</v>
      </c>
      <c r="C2" t="s">
        <v>173</v>
      </c>
      <c r="D2" t="s">
        <v>141</v>
      </c>
      <c r="E2">
        <f>45000*((J2+L2)/3000)</f>
        <v>0</v>
      </c>
      <c r="F2">
        <f t="shared" ref="F2:F45" si="0">45000*(K2/3000)</f>
        <v>165</v>
      </c>
      <c r="G2">
        <v>280</v>
      </c>
      <c r="H2">
        <v>11</v>
      </c>
      <c r="I2">
        <f t="shared" ref="I2:I7" si="1">H2-O2</f>
        <v>0</v>
      </c>
      <c r="J2">
        <v>0</v>
      </c>
      <c r="K2">
        <f t="shared" ref="K2:K45" si="2">SUM(O2:R2)</f>
        <v>11</v>
      </c>
      <c r="L2">
        <f>(K2-O2)-(I2+J2)</f>
        <v>0</v>
      </c>
      <c r="M2" t="e">
        <f>(L2/(K2-O2))*100</f>
        <v>#DIV/0!</v>
      </c>
      <c r="N2" t="e">
        <f>(J2/(K2-O2))*100</f>
        <v>#DIV/0!</v>
      </c>
      <c r="O2">
        <v>11</v>
      </c>
      <c r="P2">
        <v>0</v>
      </c>
      <c r="Q2">
        <v>0</v>
      </c>
      <c r="R2">
        <v>0</v>
      </c>
      <c r="S2">
        <f>(O2/K2)*100</f>
        <v>100</v>
      </c>
      <c r="T2">
        <v>0</v>
      </c>
      <c r="U2">
        <v>0</v>
      </c>
      <c r="V2">
        <v>0</v>
      </c>
      <c r="W2">
        <f t="shared" ref="W2:W33" si="3">H2/K2</f>
        <v>1</v>
      </c>
      <c r="X2" t="e">
        <f>(I2/(K2-O2))*100</f>
        <v>#DIV/0!</v>
      </c>
      <c r="Y2" t="s">
        <v>55</v>
      </c>
      <c r="Z2" t="s">
        <v>161</v>
      </c>
    </row>
    <row r="3" spans="1:26">
      <c r="A3">
        <v>4</v>
      </c>
      <c r="B3" s="3" t="s">
        <v>97</v>
      </c>
      <c r="C3" t="s">
        <v>173</v>
      </c>
      <c r="D3" t="s">
        <v>141</v>
      </c>
      <c r="E3">
        <f t="shared" ref="E3:E45" si="4">45000*((J3+L3)/3000)</f>
        <v>45</v>
      </c>
      <c r="F3">
        <f t="shared" si="0"/>
        <v>270</v>
      </c>
      <c r="G3">
        <v>280</v>
      </c>
      <c r="H3">
        <v>15</v>
      </c>
      <c r="I3">
        <f t="shared" si="1"/>
        <v>1</v>
      </c>
      <c r="J3">
        <v>1</v>
      </c>
      <c r="K3">
        <f t="shared" si="2"/>
        <v>18</v>
      </c>
      <c r="L3">
        <f t="shared" ref="L3:L45" si="5">(K3-O3)-(I3+J3)</f>
        <v>2</v>
      </c>
      <c r="M3">
        <f t="shared" ref="M3:M45" si="6">(L3/(K3-O3))*100</f>
        <v>50</v>
      </c>
      <c r="N3">
        <f t="shared" ref="N3:N45" si="7">(J3/(K3-O3))*100</f>
        <v>25</v>
      </c>
      <c r="O3">
        <v>14</v>
      </c>
      <c r="P3">
        <v>4</v>
      </c>
      <c r="Q3">
        <v>0</v>
      </c>
      <c r="R3">
        <v>0</v>
      </c>
      <c r="S3">
        <f t="shared" ref="S3:S45" si="8">(O3/K3)*100</f>
        <v>77.777777777777786</v>
      </c>
      <c r="T3">
        <f t="shared" ref="T3:T25" si="9">(P3/(P3+Q3+R3))*100</f>
        <v>100</v>
      </c>
      <c r="U3">
        <f t="shared" ref="U3:U25" si="10">(Q3/(P3+Q3+R3))*100</f>
        <v>0</v>
      </c>
      <c r="V3">
        <f t="shared" ref="V3:V25" si="11">(R3/(P3+Q3+R3))*100</f>
        <v>0</v>
      </c>
      <c r="W3">
        <f t="shared" si="3"/>
        <v>0.83333333333333337</v>
      </c>
      <c r="X3">
        <f t="shared" ref="X3:X45" si="12">(I3/(K3-O3))*100</f>
        <v>25</v>
      </c>
      <c r="Y3" t="s">
        <v>55</v>
      </c>
      <c r="Z3" t="s">
        <v>163</v>
      </c>
    </row>
    <row r="4" spans="1:26">
      <c r="A4">
        <v>4</v>
      </c>
      <c r="B4" s="3" t="s">
        <v>98</v>
      </c>
      <c r="C4" t="s">
        <v>173</v>
      </c>
      <c r="D4" t="s">
        <v>141</v>
      </c>
      <c r="E4">
        <f t="shared" si="4"/>
        <v>-30</v>
      </c>
      <c r="F4">
        <f t="shared" si="0"/>
        <v>315</v>
      </c>
      <c r="G4">
        <v>280</v>
      </c>
      <c r="H4">
        <v>23</v>
      </c>
      <c r="I4">
        <f t="shared" si="1"/>
        <v>3</v>
      </c>
      <c r="J4">
        <v>0</v>
      </c>
      <c r="K4">
        <f t="shared" si="2"/>
        <v>21</v>
      </c>
      <c r="L4">
        <f t="shared" si="5"/>
        <v>-2</v>
      </c>
      <c r="M4">
        <f t="shared" si="6"/>
        <v>-200</v>
      </c>
      <c r="N4">
        <f t="shared" si="7"/>
        <v>0</v>
      </c>
      <c r="O4">
        <v>20</v>
      </c>
      <c r="P4">
        <v>1</v>
      </c>
      <c r="Q4">
        <v>0</v>
      </c>
      <c r="R4">
        <v>0</v>
      </c>
      <c r="S4">
        <f t="shared" si="8"/>
        <v>95.238095238095227</v>
      </c>
      <c r="T4">
        <f t="shared" si="9"/>
        <v>100</v>
      </c>
      <c r="U4">
        <f t="shared" si="10"/>
        <v>0</v>
      </c>
      <c r="V4">
        <f t="shared" si="11"/>
        <v>0</v>
      </c>
      <c r="W4">
        <f t="shared" si="3"/>
        <v>1.0952380952380953</v>
      </c>
      <c r="X4">
        <f t="shared" si="12"/>
        <v>300</v>
      </c>
      <c r="Y4" t="s">
        <v>55</v>
      </c>
      <c r="Z4" t="s">
        <v>162</v>
      </c>
    </row>
    <row r="5" spans="1:26">
      <c r="A5">
        <v>4</v>
      </c>
      <c r="B5" s="3" t="s">
        <v>101</v>
      </c>
      <c r="C5" t="s">
        <v>173</v>
      </c>
      <c r="D5" t="s">
        <v>141</v>
      </c>
      <c r="E5">
        <f t="shared" si="4"/>
        <v>60</v>
      </c>
      <c r="F5">
        <f t="shared" si="0"/>
        <v>225</v>
      </c>
      <c r="G5">
        <v>280</v>
      </c>
      <c r="H5">
        <v>11</v>
      </c>
      <c r="I5">
        <f t="shared" si="1"/>
        <v>0</v>
      </c>
      <c r="J5">
        <v>1</v>
      </c>
      <c r="K5">
        <f t="shared" si="2"/>
        <v>15</v>
      </c>
      <c r="L5">
        <f t="shared" si="5"/>
        <v>3</v>
      </c>
      <c r="M5">
        <f t="shared" si="6"/>
        <v>75</v>
      </c>
      <c r="N5">
        <f t="shared" si="7"/>
        <v>25</v>
      </c>
      <c r="O5">
        <v>11</v>
      </c>
      <c r="P5">
        <v>2</v>
      </c>
      <c r="Q5">
        <v>2</v>
      </c>
      <c r="R5">
        <v>0</v>
      </c>
      <c r="S5">
        <f t="shared" si="8"/>
        <v>73.333333333333329</v>
      </c>
      <c r="T5">
        <f t="shared" si="9"/>
        <v>50</v>
      </c>
      <c r="U5">
        <f t="shared" si="10"/>
        <v>50</v>
      </c>
      <c r="V5">
        <f t="shared" si="11"/>
        <v>0</v>
      </c>
      <c r="W5">
        <f t="shared" si="3"/>
        <v>0.73333333333333328</v>
      </c>
      <c r="X5">
        <f t="shared" si="12"/>
        <v>0</v>
      </c>
      <c r="Y5" t="s">
        <v>55</v>
      </c>
      <c r="Z5" t="s">
        <v>162</v>
      </c>
    </row>
    <row r="6" spans="1:26">
      <c r="A6">
        <v>4</v>
      </c>
      <c r="B6" s="3" t="s">
        <v>95</v>
      </c>
      <c r="C6" t="s">
        <v>173</v>
      </c>
      <c r="D6" t="s">
        <v>153</v>
      </c>
      <c r="E6">
        <f t="shared" si="4"/>
        <v>0</v>
      </c>
      <c r="F6">
        <f t="shared" si="0"/>
        <v>1185</v>
      </c>
      <c r="G6">
        <v>280</v>
      </c>
      <c r="H6">
        <v>79</v>
      </c>
      <c r="I6">
        <f t="shared" si="1"/>
        <v>9</v>
      </c>
      <c r="J6">
        <v>5</v>
      </c>
      <c r="K6">
        <f t="shared" si="2"/>
        <v>79</v>
      </c>
      <c r="L6">
        <f t="shared" si="5"/>
        <v>-5</v>
      </c>
      <c r="M6">
        <f t="shared" si="6"/>
        <v>-55.555555555555557</v>
      </c>
      <c r="N6">
        <f t="shared" si="7"/>
        <v>55.555555555555557</v>
      </c>
      <c r="O6">
        <v>70</v>
      </c>
      <c r="P6">
        <v>8</v>
      </c>
      <c r="Q6">
        <v>1</v>
      </c>
      <c r="R6">
        <v>0</v>
      </c>
      <c r="S6">
        <f t="shared" si="8"/>
        <v>88.60759493670885</v>
      </c>
      <c r="T6">
        <f t="shared" si="9"/>
        <v>88.888888888888886</v>
      </c>
      <c r="U6">
        <f t="shared" si="10"/>
        <v>11.111111111111111</v>
      </c>
      <c r="V6">
        <f t="shared" si="11"/>
        <v>0</v>
      </c>
      <c r="W6">
        <f t="shared" si="3"/>
        <v>1</v>
      </c>
      <c r="X6">
        <f t="shared" si="12"/>
        <v>100</v>
      </c>
      <c r="Y6" t="s">
        <v>55</v>
      </c>
    </row>
    <row r="7" spans="1:26">
      <c r="A7">
        <v>4</v>
      </c>
      <c r="B7" s="3" t="s">
        <v>99</v>
      </c>
      <c r="C7" t="s">
        <v>173</v>
      </c>
      <c r="D7" t="s">
        <v>153</v>
      </c>
      <c r="E7">
        <f t="shared" si="4"/>
        <v>60</v>
      </c>
      <c r="F7">
        <f t="shared" si="0"/>
        <v>1350</v>
      </c>
      <c r="G7">
        <v>280</v>
      </c>
      <c r="H7">
        <v>86</v>
      </c>
      <c r="I7">
        <f t="shared" si="1"/>
        <v>3</v>
      </c>
      <c r="J7">
        <v>4</v>
      </c>
      <c r="K7">
        <f t="shared" si="2"/>
        <v>90</v>
      </c>
      <c r="L7">
        <f t="shared" si="5"/>
        <v>0</v>
      </c>
      <c r="M7">
        <f t="shared" si="6"/>
        <v>0</v>
      </c>
      <c r="N7">
        <f t="shared" si="7"/>
        <v>57.142857142857139</v>
      </c>
      <c r="O7">
        <v>83</v>
      </c>
      <c r="P7">
        <v>6</v>
      </c>
      <c r="Q7">
        <v>1</v>
      </c>
      <c r="R7">
        <v>0</v>
      </c>
      <c r="S7">
        <f t="shared" si="8"/>
        <v>92.222222222222229</v>
      </c>
      <c r="T7">
        <f t="shared" si="9"/>
        <v>85.714285714285708</v>
      </c>
      <c r="U7">
        <f t="shared" si="10"/>
        <v>14.285714285714285</v>
      </c>
      <c r="V7">
        <f t="shared" si="11"/>
        <v>0</v>
      </c>
      <c r="W7">
        <f t="shared" si="3"/>
        <v>0.9555555555555556</v>
      </c>
      <c r="X7">
        <f t="shared" si="12"/>
        <v>42.857142857142854</v>
      </c>
      <c r="Y7" t="s">
        <v>55</v>
      </c>
    </row>
    <row r="8" spans="1:26">
      <c r="A8">
        <v>4</v>
      </c>
      <c r="B8" s="3" t="s">
        <v>102</v>
      </c>
      <c r="C8" t="s">
        <v>173</v>
      </c>
      <c r="D8" t="s">
        <v>153</v>
      </c>
      <c r="E8">
        <f t="shared" si="4"/>
        <v>165</v>
      </c>
      <c r="F8">
        <f t="shared" si="0"/>
        <v>1230</v>
      </c>
      <c r="G8">
        <v>280</v>
      </c>
      <c r="H8">
        <v>70</v>
      </c>
      <c r="I8">
        <v>0</v>
      </c>
      <c r="J8">
        <v>9</v>
      </c>
      <c r="K8">
        <f t="shared" si="2"/>
        <v>82</v>
      </c>
      <c r="L8">
        <f t="shared" si="5"/>
        <v>2</v>
      </c>
      <c r="M8">
        <f t="shared" si="6"/>
        <v>18.181818181818183</v>
      </c>
      <c r="N8">
        <f t="shared" si="7"/>
        <v>81.818181818181827</v>
      </c>
      <c r="O8">
        <v>71</v>
      </c>
      <c r="P8">
        <v>10</v>
      </c>
      <c r="Q8">
        <v>1</v>
      </c>
      <c r="R8">
        <v>0</v>
      </c>
      <c r="S8">
        <f t="shared" si="8"/>
        <v>86.58536585365853</v>
      </c>
      <c r="T8">
        <f t="shared" si="9"/>
        <v>90.909090909090907</v>
      </c>
      <c r="U8">
        <f t="shared" si="10"/>
        <v>9.0909090909090917</v>
      </c>
      <c r="V8">
        <f t="shared" si="11"/>
        <v>0</v>
      </c>
      <c r="W8">
        <f t="shared" si="3"/>
        <v>0.85365853658536583</v>
      </c>
      <c r="X8">
        <f t="shared" si="12"/>
        <v>0</v>
      </c>
      <c r="Y8" t="s">
        <v>55</v>
      </c>
    </row>
    <row r="9" spans="1:26">
      <c r="A9">
        <v>4</v>
      </c>
      <c r="B9" s="3" t="s">
        <v>103</v>
      </c>
      <c r="C9" t="s">
        <v>173</v>
      </c>
      <c r="D9" t="s">
        <v>153</v>
      </c>
      <c r="E9">
        <f t="shared" si="4"/>
        <v>90</v>
      </c>
      <c r="F9">
        <f t="shared" si="0"/>
        <v>1260</v>
      </c>
      <c r="G9">
        <v>280</v>
      </c>
      <c r="H9">
        <v>64</v>
      </c>
      <c r="I9">
        <v>0</v>
      </c>
      <c r="J9">
        <v>3</v>
      </c>
      <c r="K9">
        <f t="shared" si="2"/>
        <v>84</v>
      </c>
      <c r="L9">
        <f t="shared" si="5"/>
        <v>3</v>
      </c>
      <c r="M9">
        <f t="shared" si="6"/>
        <v>50</v>
      </c>
      <c r="N9">
        <f t="shared" si="7"/>
        <v>50</v>
      </c>
      <c r="O9">
        <v>78</v>
      </c>
      <c r="P9">
        <v>6</v>
      </c>
      <c r="Q9">
        <v>0</v>
      </c>
      <c r="R9">
        <v>0</v>
      </c>
      <c r="S9">
        <f t="shared" si="8"/>
        <v>92.857142857142861</v>
      </c>
      <c r="T9">
        <f t="shared" si="9"/>
        <v>100</v>
      </c>
      <c r="U9">
        <f t="shared" si="10"/>
        <v>0</v>
      </c>
      <c r="V9">
        <f t="shared" si="11"/>
        <v>0</v>
      </c>
      <c r="W9">
        <f t="shared" si="3"/>
        <v>0.76190476190476186</v>
      </c>
      <c r="X9">
        <f t="shared" si="12"/>
        <v>0</v>
      </c>
      <c r="Y9" t="s">
        <v>55</v>
      </c>
    </row>
    <row r="10" spans="1:26">
      <c r="A10">
        <v>4</v>
      </c>
      <c r="B10" s="3" t="s">
        <v>96</v>
      </c>
      <c r="C10" t="s">
        <v>173</v>
      </c>
      <c r="D10" t="s">
        <v>139</v>
      </c>
      <c r="E10">
        <f t="shared" si="4"/>
        <v>60</v>
      </c>
      <c r="F10">
        <f t="shared" si="0"/>
        <v>390</v>
      </c>
      <c r="G10">
        <v>280</v>
      </c>
      <c r="H10">
        <v>21</v>
      </c>
      <c r="I10">
        <v>0</v>
      </c>
      <c r="J10">
        <v>3</v>
      </c>
      <c r="K10">
        <f t="shared" si="2"/>
        <v>26</v>
      </c>
      <c r="L10">
        <f t="shared" si="5"/>
        <v>1</v>
      </c>
      <c r="M10">
        <f t="shared" si="6"/>
        <v>25</v>
      </c>
      <c r="N10">
        <f t="shared" si="7"/>
        <v>75</v>
      </c>
      <c r="O10">
        <v>22</v>
      </c>
      <c r="P10">
        <v>4</v>
      </c>
      <c r="Q10">
        <v>0</v>
      </c>
      <c r="R10">
        <v>0</v>
      </c>
      <c r="S10">
        <f t="shared" si="8"/>
        <v>84.615384615384613</v>
      </c>
      <c r="T10">
        <f t="shared" si="9"/>
        <v>100</v>
      </c>
      <c r="U10">
        <f t="shared" si="10"/>
        <v>0</v>
      </c>
      <c r="V10">
        <f t="shared" si="11"/>
        <v>0</v>
      </c>
      <c r="W10">
        <f t="shared" si="3"/>
        <v>0.80769230769230771</v>
      </c>
      <c r="X10">
        <f t="shared" si="12"/>
        <v>0</v>
      </c>
      <c r="Y10" t="s">
        <v>55</v>
      </c>
      <c r="Z10" t="s">
        <v>162</v>
      </c>
    </row>
    <row r="11" spans="1:26">
      <c r="A11">
        <v>4</v>
      </c>
      <c r="B11" s="3" t="s">
        <v>100</v>
      </c>
      <c r="C11" t="s">
        <v>173</v>
      </c>
      <c r="D11" t="s">
        <v>139</v>
      </c>
      <c r="E11">
        <f t="shared" si="4"/>
        <v>45</v>
      </c>
      <c r="F11">
        <f t="shared" si="0"/>
        <v>555</v>
      </c>
      <c r="G11">
        <v>280</v>
      </c>
      <c r="H11">
        <v>33</v>
      </c>
      <c r="I11">
        <v>0</v>
      </c>
      <c r="J11">
        <v>0</v>
      </c>
      <c r="K11">
        <f t="shared" si="2"/>
        <v>37</v>
      </c>
      <c r="L11">
        <f t="shared" si="5"/>
        <v>3</v>
      </c>
      <c r="M11">
        <f t="shared" si="6"/>
        <v>100</v>
      </c>
      <c r="N11">
        <f t="shared" si="7"/>
        <v>0</v>
      </c>
      <c r="O11">
        <v>34</v>
      </c>
      <c r="P11">
        <v>3</v>
      </c>
      <c r="Q11">
        <v>0</v>
      </c>
      <c r="R11">
        <v>0</v>
      </c>
      <c r="S11">
        <f t="shared" si="8"/>
        <v>91.891891891891902</v>
      </c>
      <c r="T11">
        <f t="shared" si="9"/>
        <v>100</v>
      </c>
      <c r="U11">
        <f t="shared" si="10"/>
        <v>0</v>
      </c>
      <c r="V11">
        <f t="shared" si="11"/>
        <v>0</v>
      </c>
      <c r="W11">
        <f t="shared" si="3"/>
        <v>0.89189189189189189</v>
      </c>
      <c r="X11">
        <f t="shared" si="12"/>
        <v>0</v>
      </c>
      <c r="Y11" t="s">
        <v>55</v>
      </c>
      <c r="Z11" t="s">
        <v>164</v>
      </c>
    </row>
    <row r="12" spans="1:26">
      <c r="A12">
        <v>4</v>
      </c>
      <c r="B12" s="3" t="s">
        <v>104</v>
      </c>
      <c r="C12" t="s">
        <v>173</v>
      </c>
      <c r="D12" t="s">
        <v>139</v>
      </c>
      <c r="E12">
        <f t="shared" si="4"/>
        <v>105.00000000000001</v>
      </c>
      <c r="F12">
        <f t="shared" si="0"/>
        <v>420.00000000000006</v>
      </c>
      <c r="G12">
        <v>280</v>
      </c>
      <c r="H12">
        <v>19</v>
      </c>
      <c r="I12">
        <v>0</v>
      </c>
      <c r="J12">
        <v>3</v>
      </c>
      <c r="K12">
        <f t="shared" si="2"/>
        <v>28</v>
      </c>
      <c r="L12">
        <f t="shared" si="5"/>
        <v>4</v>
      </c>
      <c r="M12">
        <f t="shared" si="6"/>
        <v>57.142857142857139</v>
      </c>
      <c r="N12">
        <f t="shared" si="7"/>
        <v>42.857142857142854</v>
      </c>
      <c r="O12">
        <v>21</v>
      </c>
      <c r="P12">
        <v>7</v>
      </c>
      <c r="Q12">
        <v>0</v>
      </c>
      <c r="R12">
        <v>0</v>
      </c>
      <c r="S12">
        <f t="shared" si="8"/>
        <v>75</v>
      </c>
      <c r="T12">
        <f t="shared" si="9"/>
        <v>100</v>
      </c>
      <c r="U12">
        <f t="shared" si="10"/>
        <v>0</v>
      </c>
      <c r="V12">
        <f t="shared" si="11"/>
        <v>0</v>
      </c>
      <c r="W12">
        <f t="shared" si="3"/>
        <v>0.6785714285714286</v>
      </c>
      <c r="X12">
        <f t="shared" si="12"/>
        <v>0</v>
      </c>
      <c r="Y12" t="s">
        <v>55</v>
      </c>
      <c r="Z12" t="s">
        <v>165</v>
      </c>
    </row>
    <row r="13" spans="1:26">
      <c r="A13">
        <v>3</v>
      </c>
      <c r="B13" s="3" t="s">
        <v>93</v>
      </c>
      <c r="C13" t="s">
        <v>173</v>
      </c>
      <c r="D13" t="s">
        <v>139</v>
      </c>
      <c r="E13">
        <f t="shared" si="4"/>
        <v>15</v>
      </c>
      <c r="F13">
        <f t="shared" si="0"/>
        <v>360</v>
      </c>
      <c r="G13">
        <v>280</v>
      </c>
      <c r="H13">
        <v>23</v>
      </c>
      <c r="I13">
        <f>H13-O13</f>
        <v>0</v>
      </c>
      <c r="J13">
        <v>0</v>
      </c>
      <c r="K13">
        <f t="shared" si="2"/>
        <v>24</v>
      </c>
      <c r="L13">
        <f t="shared" si="5"/>
        <v>1</v>
      </c>
      <c r="M13">
        <f t="shared" si="6"/>
        <v>100</v>
      </c>
      <c r="N13">
        <f t="shared" si="7"/>
        <v>0</v>
      </c>
      <c r="O13">
        <v>23</v>
      </c>
      <c r="P13">
        <v>0</v>
      </c>
      <c r="Q13">
        <v>1</v>
      </c>
      <c r="R13">
        <v>0</v>
      </c>
      <c r="S13">
        <f t="shared" si="8"/>
        <v>95.833333333333343</v>
      </c>
      <c r="T13">
        <f t="shared" si="9"/>
        <v>0</v>
      </c>
      <c r="U13">
        <f t="shared" si="10"/>
        <v>100</v>
      </c>
      <c r="V13">
        <f t="shared" si="11"/>
        <v>0</v>
      </c>
      <c r="W13">
        <f t="shared" si="3"/>
        <v>0.95833333333333337</v>
      </c>
      <c r="X13">
        <f t="shared" si="12"/>
        <v>0</v>
      </c>
      <c r="Y13" t="s">
        <v>55</v>
      </c>
      <c r="Z13" t="s">
        <v>165</v>
      </c>
    </row>
    <row r="14" spans="1:26">
      <c r="A14">
        <v>2</v>
      </c>
      <c r="B14" s="3" t="s">
        <v>96</v>
      </c>
      <c r="C14" t="s">
        <v>173</v>
      </c>
      <c r="D14" t="s">
        <v>15</v>
      </c>
      <c r="E14">
        <f t="shared" si="4"/>
        <v>30</v>
      </c>
      <c r="F14">
        <f t="shared" si="0"/>
        <v>615</v>
      </c>
      <c r="G14">
        <v>280</v>
      </c>
      <c r="H14">
        <v>39</v>
      </c>
      <c r="I14">
        <f>H14-O14</f>
        <v>0</v>
      </c>
      <c r="J14">
        <v>1</v>
      </c>
      <c r="K14">
        <f t="shared" si="2"/>
        <v>41</v>
      </c>
      <c r="L14">
        <f t="shared" si="5"/>
        <v>1</v>
      </c>
      <c r="M14">
        <f t="shared" si="6"/>
        <v>50</v>
      </c>
      <c r="N14">
        <f t="shared" si="7"/>
        <v>50</v>
      </c>
      <c r="O14">
        <v>39</v>
      </c>
      <c r="P14">
        <v>2</v>
      </c>
      <c r="Q14">
        <v>0</v>
      </c>
      <c r="R14">
        <v>0</v>
      </c>
      <c r="S14">
        <f t="shared" si="8"/>
        <v>95.121951219512198</v>
      </c>
      <c r="T14">
        <f t="shared" si="9"/>
        <v>100</v>
      </c>
      <c r="U14">
        <f t="shared" si="10"/>
        <v>0</v>
      </c>
      <c r="V14">
        <f t="shared" si="11"/>
        <v>0</v>
      </c>
      <c r="W14">
        <f t="shared" si="3"/>
        <v>0.95121951219512191</v>
      </c>
      <c r="X14">
        <f t="shared" si="12"/>
        <v>0</v>
      </c>
      <c r="Y14" t="s">
        <v>55</v>
      </c>
      <c r="Z14" t="s">
        <v>165</v>
      </c>
    </row>
    <row r="15" spans="1:26">
      <c r="A15">
        <v>2</v>
      </c>
      <c r="B15" s="3" t="s">
        <v>100</v>
      </c>
      <c r="C15" t="s">
        <v>173</v>
      </c>
      <c r="D15" t="s">
        <v>15</v>
      </c>
      <c r="E15">
        <f t="shared" si="4"/>
        <v>30</v>
      </c>
      <c r="F15">
        <f t="shared" si="0"/>
        <v>660</v>
      </c>
      <c r="G15">
        <v>280</v>
      </c>
      <c r="H15">
        <v>31</v>
      </c>
      <c r="I15">
        <v>0</v>
      </c>
      <c r="J15">
        <v>2</v>
      </c>
      <c r="K15">
        <f t="shared" si="2"/>
        <v>44</v>
      </c>
      <c r="L15">
        <f t="shared" si="5"/>
        <v>0</v>
      </c>
      <c r="M15">
        <f t="shared" si="6"/>
        <v>0</v>
      </c>
      <c r="N15">
        <f t="shared" si="7"/>
        <v>100</v>
      </c>
      <c r="O15">
        <v>42</v>
      </c>
      <c r="P15">
        <v>1</v>
      </c>
      <c r="Q15">
        <v>1</v>
      </c>
      <c r="R15">
        <v>0</v>
      </c>
      <c r="S15">
        <f t="shared" si="8"/>
        <v>95.454545454545453</v>
      </c>
      <c r="T15">
        <f t="shared" si="9"/>
        <v>50</v>
      </c>
      <c r="U15">
        <f t="shared" si="10"/>
        <v>50</v>
      </c>
      <c r="V15">
        <f t="shared" si="11"/>
        <v>0</v>
      </c>
      <c r="W15">
        <f t="shared" si="3"/>
        <v>0.70454545454545459</v>
      </c>
      <c r="X15">
        <f t="shared" si="12"/>
        <v>0</v>
      </c>
      <c r="Y15" t="s">
        <v>55</v>
      </c>
      <c r="Z15" s="3" t="s">
        <v>165</v>
      </c>
    </row>
    <row r="16" spans="1:26">
      <c r="A16">
        <v>2</v>
      </c>
      <c r="B16" s="3" t="s">
        <v>104</v>
      </c>
      <c r="C16" t="s">
        <v>173</v>
      </c>
      <c r="D16" t="s">
        <v>15</v>
      </c>
      <c r="E16">
        <f t="shared" si="4"/>
        <v>30</v>
      </c>
      <c r="F16">
        <f t="shared" si="0"/>
        <v>510.00000000000006</v>
      </c>
      <c r="G16">
        <v>280</v>
      </c>
      <c r="H16">
        <v>32</v>
      </c>
      <c r="I16">
        <f>H16-O16</f>
        <v>0</v>
      </c>
      <c r="J16">
        <v>0</v>
      </c>
      <c r="K16">
        <f t="shared" si="2"/>
        <v>34</v>
      </c>
      <c r="L16">
        <f t="shared" si="5"/>
        <v>2</v>
      </c>
      <c r="M16">
        <f t="shared" si="6"/>
        <v>100</v>
      </c>
      <c r="N16">
        <f t="shared" si="7"/>
        <v>0</v>
      </c>
      <c r="O16">
        <v>32</v>
      </c>
      <c r="P16">
        <v>2</v>
      </c>
      <c r="Q16">
        <v>0</v>
      </c>
      <c r="R16">
        <v>0</v>
      </c>
      <c r="S16">
        <f t="shared" si="8"/>
        <v>94.117647058823522</v>
      </c>
      <c r="T16">
        <f t="shared" si="9"/>
        <v>100</v>
      </c>
      <c r="U16">
        <f t="shared" si="10"/>
        <v>0</v>
      </c>
      <c r="V16">
        <f t="shared" si="11"/>
        <v>0</v>
      </c>
      <c r="W16">
        <f t="shared" si="3"/>
        <v>0.94117647058823528</v>
      </c>
      <c r="X16">
        <f t="shared" si="12"/>
        <v>0</v>
      </c>
      <c r="Y16" t="s">
        <v>55</v>
      </c>
      <c r="Z16" s="3" t="s">
        <v>165</v>
      </c>
    </row>
    <row r="17" spans="1:26">
      <c r="A17">
        <v>1</v>
      </c>
      <c r="B17" s="3" t="s">
        <v>93</v>
      </c>
      <c r="C17" t="s">
        <v>173</v>
      </c>
      <c r="D17" t="s">
        <v>15</v>
      </c>
      <c r="E17">
        <f t="shared" si="4"/>
        <v>-75</v>
      </c>
      <c r="F17">
        <f t="shared" si="0"/>
        <v>720</v>
      </c>
      <c r="G17">
        <v>280</v>
      </c>
      <c r="H17">
        <v>53</v>
      </c>
      <c r="I17">
        <f>H17-O17</f>
        <v>10</v>
      </c>
      <c r="J17">
        <v>0</v>
      </c>
      <c r="K17">
        <f t="shared" si="2"/>
        <v>48</v>
      </c>
      <c r="L17">
        <f t="shared" si="5"/>
        <v>-5</v>
      </c>
      <c r="M17">
        <f t="shared" si="6"/>
        <v>-100</v>
      </c>
      <c r="N17">
        <f t="shared" si="7"/>
        <v>0</v>
      </c>
      <c r="O17">
        <v>43</v>
      </c>
      <c r="P17">
        <v>5</v>
      </c>
      <c r="Q17">
        <v>0</v>
      </c>
      <c r="R17">
        <v>0</v>
      </c>
      <c r="S17">
        <f t="shared" si="8"/>
        <v>89.583333333333343</v>
      </c>
      <c r="T17">
        <f t="shared" si="9"/>
        <v>100</v>
      </c>
      <c r="U17">
        <f t="shared" si="10"/>
        <v>0</v>
      </c>
      <c r="V17">
        <f t="shared" si="11"/>
        <v>0</v>
      </c>
      <c r="W17">
        <f t="shared" si="3"/>
        <v>1.1041666666666667</v>
      </c>
      <c r="X17">
        <f t="shared" si="12"/>
        <v>200</v>
      </c>
      <c r="Y17" t="s">
        <v>55</v>
      </c>
      <c r="Z17" s="3" t="s">
        <v>169</v>
      </c>
    </row>
    <row r="18" spans="1:26">
      <c r="A18">
        <v>2</v>
      </c>
      <c r="B18" s="3" t="s">
        <v>94</v>
      </c>
      <c r="C18" t="s">
        <v>173</v>
      </c>
      <c r="D18" t="s">
        <v>142</v>
      </c>
      <c r="E18">
        <f t="shared" si="4"/>
        <v>0</v>
      </c>
      <c r="F18">
        <f t="shared" si="0"/>
        <v>705</v>
      </c>
      <c r="G18">
        <v>400</v>
      </c>
      <c r="H18">
        <v>47</v>
      </c>
      <c r="I18">
        <f>H18-O18</f>
        <v>6</v>
      </c>
      <c r="J18">
        <v>1</v>
      </c>
      <c r="K18">
        <f t="shared" si="2"/>
        <v>47</v>
      </c>
      <c r="L18">
        <f t="shared" si="5"/>
        <v>-1</v>
      </c>
      <c r="M18">
        <f t="shared" si="6"/>
        <v>-16.666666666666664</v>
      </c>
      <c r="N18">
        <f t="shared" si="7"/>
        <v>16.666666666666664</v>
      </c>
      <c r="O18">
        <v>41</v>
      </c>
      <c r="P18">
        <v>5</v>
      </c>
      <c r="Q18">
        <v>1</v>
      </c>
      <c r="R18">
        <v>0</v>
      </c>
      <c r="S18">
        <f t="shared" si="8"/>
        <v>87.2340425531915</v>
      </c>
      <c r="T18">
        <f t="shared" si="9"/>
        <v>83.333333333333343</v>
      </c>
      <c r="U18">
        <f t="shared" si="10"/>
        <v>16.666666666666664</v>
      </c>
      <c r="V18">
        <f t="shared" si="11"/>
        <v>0</v>
      </c>
      <c r="W18">
        <f t="shared" si="3"/>
        <v>1</v>
      </c>
      <c r="X18">
        <f t="shared" si="12"/>
        <v>100</v>
      </c>
      <c r="Y18" t="s">
        <v>55</v>
      </c>
      <c r="Z18" t="s">
        <v>167</v>
      </c>
    </row>
    <row r="19" spans="1:26">
      <c r="A19">
        <v>2</v>
      </c>
      <c r="B19" s="3" t="s">
        <v>97</v>
      </c>
      <c r="C19" t="s">
        <v>173</v>
      </c>
      <c r="D19" t="s">
        <v>142</v>
      </c>
      <c r="E19">
        <f t="shared" si="4"/>
        <v>90</v>
      </c>
      <c r="F19">
        <f t="shared" si="0"/>
        <v>525</v>
      </c>
      <c r="G19">
        <v>400</v>
      </c>
      <c r="H19">
        <v>26</v>
      </c>
      <c r="I19">
        <v>0</v>
      </c>
      <c r="J19">
        <v>3</v>
      </c>
      <c r="K19">
        <f t="shared" si="2"/>
        <v>35</v>
      </c>
      <c r="L19">
        <f t="shared" si="5"/>
        <v>3</v>
      </c>
      <c r="M19">
        <f t="shared" si="6"/>
        <v>50</v>
      </c>
      <c r="N19">
        <f t="shared" si="7"/>
        <v>50</v>
      </c>
      <c r="O19">
        <v>29</v>
      </c>
      <c r="P19">
        <v>6</v>
      </c>
      <c r="Q19">
        <v>0</v>
      </c>
      <c r="R19">
        <v>0</v>
      </c>
      <c r="S19">
        <f t="shared" si="8"/>
        <v>82.857142857142861</v>
      </c>
      <c r="T19">
        <f t="shared" si="9"/>
        <v>100</v>
      </c>
      <c r="U19">
        <f t="shared" si="10"/>
        <v>0</v>
      </c>
      <c r="V19">
        <f t="shared" si="11"/>
        <v>0</v>
      </c>
      <c r="W19">
        <f t="shared" si="3"/>
        <v>0.74285714285714288</v>
      </c>
      <c r="X19">
        <f t="shared" si="12"/>
        <v>0</v>
      </c>
      <c r="Y19" t="s">
        <v>55</v>
      </c>
      <c r="Z19" t="s">
        <v>165</v>
      </c>
    </row>
    <row r="20" spans="1:26">
      <c r="A20">
        <v>2</v>
      </c>
      <c r="B20" s="3" t="s">
        <v>98</v>
      </c>
      <c r="C20" t="s">
        <v>173</v>
      </c>
      <c r="D20" t="s">
        <v>142</v>
      </c>
      <c r="E20">
        <f t="shared" si="4"/>
        <v>45</v>
      </c>
      <c r="F20">
        <f t="shared" si="0"/>
        <v>570</v>
      </c>
      <c r="G20">
        <v>400</v>
      </c>
      <c r="H20">
        <v>26</v>
      </c>
      <c r="I20">
        <v>0</v>
      </c>
      <c r="J20">
        <v>2</v>
      </c>
      <c r="K20">
        <f t="shared" si="2"/>
        <v>38</v>
      </c>
      <c r="L20">
        <f t="shared" si="5"/>
        <v>1</v>
      </c>
      <c r="M20">
        <f t="shared" si="6"/>
        <v>33.333333333333329</v>
      </c>
      <c r="N20">
        <f t="shared" si="7"/>
        <v>66.666666666666657</v>
      </c>
      <c r="O20">
        <v>35</v>
      </c>
      <c r="P20">
        <v>3</v>
      </c>
      <c r="Q20">
        <v>0</v>
      </c>
      <c r="R20">
        <v>0</v>
      </c>
      <c r="S20">
        <f t="shared" si="8"/>
        <v>92.10526315789474</v>
      </c>
      <c r="T20">
        <f t="shared" si="9"/>
        <v>100</v>
      </c>
      <c r="U20">
        <f t="shared" si="10"/>
        <v>0</v>
      </c>
      <c r="V20">
        <f t="shared" si="11"/>
        <v>0</v>
      </c>
      <c r="W20">
        <f t="shared" si="3"/>
        <v>0.68421052631578949</v>
      </c>
      <c r="X20">
        <f t="shared" si="12"/>
        <v>0</v>
      </c>
      <c r="Y20" t="s">
        <v>55</v>
      </c>
    </row>
    <row r="21" spans="1:26">
      <c r="A21">
        <v>2</v>
      </c>
      <c r="B21" s="3" t="s">
        <v>101</v>
      </c>
      <c r="C21" t="s">
        <v>173</v>
      </c>
      <c r="D21" t="s">
        <v>142</v>
      </c>
      <c r="E21">
        <f t="shared" si="4"/>
        <v>15</v>
      </c>
      <c r="F21">
        <f t="shared" si="0"/>
        <v>525</v>
      </c>
      <c r="G21">
        <v>400</v>
      </c>
      <c r="H21">
        <v>34</v>
      </c>
      <c r="I21">
        <f>H21-O21</f>
        <v>4</v>
      </c>
      <c r="J21">
        <v>2</v>
      </c>
      <c r="K21">
        <f t="shared" si="2"/>
        <v>35</v>
      </c>
      <c r="L21">
        <f t="shared" si="5"/>
        <v>-1</v>
      </c>
      <c r="M21">
        <f t="shared" si="6"/>
        <v>-20</v>
      </c>
      <c r="N21">
        <f t="shared" si="7"/>
        <v>40</v>
      </c>
      <c r="O21">
        <v>30</v>
      </c>
      <c r="P21">
        <v>5</v>
      </c>
      <c r="Q21">
        <v>0</v>
      </c>
      <c r="R21">
        <v>0</v>
      </c>
      <c r="S21">
        <f t="shared" si="8"/>
        <v>85.714285714285708</v>
      </c>
      <c r="T21">
        <f t="shared" si="9"/>
        <v>100</v>
      </c>
      <c r="U21">
        <f t="shared" si="10"/>
        <v>0</v>
      </c>
      <c r="V21">
        <f t="shared" si="11"/>
        <v>0</v>
      </c>
      <c r="W21">
        <f t="shared" si="3"/>
        <v>0.97142857142857142</v>
      </c>
      <c r="X21">
        <f t="shared" si="12"/>
        <v>80</v>
      </c>
      <c r="Y21" t="s">
        <v>55</v>
      </c>
    </row>
    <row r="22" spans="1:26">
      <c r="A22">
        <v>1</v>
      </c>
      <c r="B22" s="3" t="s">
        <v>94</v>
      </c>
      <c r="C22" t="s">
        <v>173</v>
      </c>
      <c r="D22" t="s">
        <v>152</v>
      </c>
      <c r="E22">
        <f t="shared" si="4"/>
        <v>135</v>
      </c>
      <c r="F22">
        <f t="shared" si="0"/>
        <v>885</v>
      </c>
      <c r="G22">
        <v>400</v>
      </c>
      <c r="H22">
        <v>48</v>
      </c>
      <c r="I22">
        <v>0</v>
      </c>
      <c r="J22">
        <v>7</v>
      </c>
      <c r="K22">
        <f t="shared" si="2"/>
        <v>59</v>
      </c>
      <c r="L22">
        <f t="shared" si="5"/>
        <v>2</v>
      </c>
      <c r="M22">
        <f t="shared" si="6"/>
        <v>22.222222222222221</v>
      </c>
      <c r="N22">
        <f t="shared" si="7"/>
        <v>77.777777777777786</v>
      </c>
      <c r="O22">
        <v>50</v>
      </c>
      <c r="P22">
        <v>8</v>
      </c>
      <c r="Q22">
        <v>1</v>
      </c>
      <c r="R22">
        <v>0</v>
      </c>
      <c r="S22">
        <f t="shared" si="8"/>
        <v>84.745762711864401</v>
      </c>
      <c r="T22">
        <f t="shared" si="9"/>
        <v>88.888888888888886</v>
      </c>
      <c r="U22">
        <f t="shared" si="10"/>
        <v>11.111111111111111</v>
      </c>
      <c r="V22">
        <f t="shared" si="11"/>
        <v>0</v>
      </c>
      <c r="W22">
        <f t="shared" si="3"/>
        <v>0.81355932203389836</v>
      </c>
      <c r="X22">
        <f t="shared" si="12"/>
        <v>0</v>
      </c>
      <c r="Y22" t="s">
        <v>55</v>
      </c>
    </row>
    <row r="23" spans="1:26">
      <c r="A23">
        <v>1</v>
      </c>
      <c r="B23" s="3" t="s">
        <v>97</v>
      </c>
      <c r="C23" t="s">
        <v>173</v>
      </c>
      <c r="D23" t="s">
        <v>152</v>
      </c>
      <c r="E23">
        <f t="shared" si="4"/>
        <v>150</v>
      </c>
      <c r="F23">
        <f t="shared" si="0"/>
        <v>1125</v>
      </c>
      <c r="G23">
        <v>400</v>
      </c>
      <c r="H23">
        <v>56</v>
      </c>
      <c r="I23">
        <v>0</v>
      </c>
      <c r="J23">
        <v>4</v>
      </c>
      <c r="K23">
        <f t="shared" si="2"/>
        <v>75</v>
      </c>
      <c r="L23">
        <f t="shared" si="5"/>
        <v>6</v>
      </c>
      <c r="M23">
        <f t="shared" si="6"/>
        <v>60</v>
      </c>
      <c r="N23">
        <f t="shared" si="7"/>
        <v>40</v>
      </c>
      <c r="O23">
        <v>65</v>
      </c>
      <c r="P23">
        <v>10</v>
      </c>
      <c r="Q23">
        <v>0</v>
      </c>
      <c r="R23">
        <v>0</v>
      </c>
      <c r="S23">
        <f t="shared" si="8"/>
        <v>86.666666666666671</v>
      </c>
      <c r="T23">
        <f t="shared" si="9"/>
        <v>100</v>
      </c>
      <c r="U23">
        <f t="shared" si="10"/>
        <v>0</v>
      </c>
      <c r="V23">
        <f t="shared" si="11"/>
        <v>0</v>
      </c>
      <c r="W23">
        <f t="shared" si="3"/>
        <v>0.7466666666666667</v>
      </c>
      <c r="X23">
        <f t="shared" si="12"/>
        <v>0</v>
      </c>
      <c r="Y23" t="s">
        <v>55</v>
      </c>
    </row>
    <row r="24" spans="1:26">
      <c r="A24">
        <v>1</v>
      </c>
      <c r="B24" s="3" t="s">
        <v>98</v>
      </c>
      <c r="C24" t="s">
        <v>173</v>
      </c>
      <c r="D24" t="s">
        <v>152</v>
      </c>
      <c r="E24">
        <f t="shared" si="4"/>
        <v>165</v>
      </c>
      <c r="F24">
        <f t="shared" si="0"/>
        <v>870</v>
      </c>
      <c r="G24">
        <v>400</v>
      </c>
      <c r="H24">
        <v>46</v>
      </c>
      <c r="I24">
        <v>0</v>
      </c>
      <c r="J24">
        <v>6</v>
      </c>
      <c r="K24">
        <f t="shared" si="2"/>
        <v>58</v>
      </c>
      <c r="L24">
        <f t="shared" si="5"/>
        <v>5</v>
      </c>
      <c r="M24">
        <f t="shared" si="6"/>
        <v>45.454545454545453</v>
      </c>
      <c r="N24">
        <f t="shared" si="7"/>
        <v>54.54545454545454</v>
      </c>
      <c r="O24">
        <v>47</v>
      </c>
      <c r="P24">
        <v>8</v>
      </c>
      <c r="Q24">
        <v>3</v>
      </c>
      <c r="R24">
        <v>0</v>
      </c>
      <c r="S24">
        <f t="shared" si="8"/>
        <v>81.034482758620683</v>
      </c>
      <c r="T24">
        <f t="shared" si="9"/>
        <v>72.727272727272734</v>
      </c>
      <c r="U24">
        <f t="shared" si="10"/>
        <v>27.27272727272727</v>
      </c>
      <c r="V24">
        <f t="shared" si="11"/>
        <v>0</v>
      </c>
      <c r="W24">
        <f t="shared" si="3"/>
        <v>0.7931034482758621</v>
      </c>
      <c r="X24">
        <f t="shared" si="12"/>
        <v>0</v>
      </c>
      <c r="Y24" t="s">
        <v>55</v>
      </c>
    </row>
    <row r="25" spans="1:26">
      <c r="A25">
        <v>1</v>
      </c>
      <c r="B25" s="3" t="s">
        <v>101</v>
      </c>
      <c r="C25" t="s">
        <v>173</v>
      </c>
      <c r="D25" t="s">
        <v>152</v>
      </c>
      <c r="E25">
        <f t="shared" si="4"/>
        <v>90</v>
      </c>
      <c r="F25">
        <f t="shared" si="0"/>
        <v>780</v>
      </c>
      <c r="G25">
        <v>400</v>
      </c>
      <c r="H25">
        <v>41</v>
      </c>
      <c r="I25">
        <v>0</v>
      </c>
      <c r="J25">
        <v>4</v>
      </c>
      <c r="K25">
        <f t="shared" si="2"/>
        <v>52</v>
      </c>
      <c r="L25">
        <f t="shared" si="5"/>
        <v>2</v>
      </c>
      <c r="M25">
        <f t="shared" si="6"/>
        <v>33.333333333333329</v>
      </c>
      <c r="N25">
        <f t="shared" si="7"/>
        <v>66.666666666666657</v>
      </c>
      <c r="O25">
        <v>46</v>
      </c>
      <c r="P25">
        <v>4</v>
      </c>
      <c r="Q25">
        <v>2</v>
      </c>
      <c r="R25">
        <v>0</v>
      </c>
      <c r="S25">
        <f t="shared" si="8"/>
        <v>88.461538461538453</v>
      </c>
      <c r="T25">
        <f t="shared" si="9"/>
        <v>66.666666666666657</v>
      </c>
      <c r="U25">
        <f t="shared" si="10"/>
        <v>33.333333333333329</v>
      </c>
      <c r="V25">
        <f t="shared" si="11"/>
        <v>0</v>
      </c>
      <c r="W25">
        <f t="shared" si="3"/>
        <v>0.78846153846153844</v>
      </c>
      <c r="X25">
        <f t="shared" si="12"/>
        <v>0</v>
      </c>
      <c r="Y25" t="s">
        <v>55</v>
      </c>
    </row>
    <row r="26" spans="1:26">
      <c r="A26">
        <v>5</v>
      </c>
      <c r="B26" s="3" t="s">
        <v>93</v>
      </c>
      <c r="C26" t="s">
        <v>173</v>
      </c>
      <c r="D26" t="s">
        <v>140</v>
      </c>
      <c r="E26">
        <f t="shared" si="4"/>
        <v>-30</v>
      </c>
      <c r="F26">
        <f t="shared" si="0"/>
        <v>45</v>
      </c>
      <c r="G26">
        <v>400</v>
      </c>
      <c r="H26">
        <v>5</v>
      </c>
      <c r="I26">
        <f>H26-O26</f>
        <v>2</v>
      </c>
      <c r="J26">
        <v>0</v>
      </c>
      <c r="K26">
        <f t="shared" si="2"/>
        <v>3</v>
      </c>
      <c r="L26">
        <f t="shared" si="5"/>
        <v>-2</v>
      </c>
      <c r="M26" t="e">
        <f t="shared" si="6"/>
        <v>#DIV/0!</v>
      </c>
      <c r="N26" t="e">
        <f t="shared" si="7"/>
        <v>#DIV/0!</v>
      </c>
      <c r="O26">
        <v>3</v>
      </c>
      <c r="P26">
        <v>0</v>
      </c>
      <c r="Q26">
        <v>0</v>
      </c>
      <c r="R26">
        <v>0</v>
      </c>
      <c r="S26">
        <f t="shared" si="8"/>
        <v>100</v>
      </c>
      <c r="T26">
        <v>0</v>
      </c>
      <c r="U26">
        <v>0</v>
      </c>
      <c r="V26">
        <v>0</v>
      </c>
      <c r="W26">
        <f t="shared" si="3"/>
        <v>1.6666666666666667</v>
      </c>
      <c r="X26" t="e">
        <f t="shared" si="12"/>
        <v>#DIV/0!</v>
      </c>
      <c r="Y26" t="s">
        <v>55</v>
      </c>
      <c r="Z26" t="s">
        <v>170</v>
      </c>
    </row>
    <row r="27" spans="1:26">
      <c r="A27">
        <v>5</v>
      </c>
      <c r="B27" s="3" t="s">
        <v>94</v>
      </c>
      <c r="C27" t="s">
        <v>173</v>
      </c>
      <c r="D27" t="s">
        <v>140</v>
      </c>
      <c r="E27">
        <f t="shared" si="4"/>
        <v>-45</v>
      </c>
      <c r="F27">
        <f t="shared" si="0"/>
        <v>60</v>
      </c>
      <c r="G27">
        <v>400</v>
      </c>
      <c r="H27">
        <v>7</v>
      </c>
      <c r="I27">
        <f>H27-O27</f>
        <v>3</v>
      </c>
      <c r="J27">
        <v>0</v>
      </c>
      <c r="K27">
        <f t="shared" si="2"/>
        <v>4</v>
      </c>
      <c r="L27">
        <f t="shared" si="5"/>
        <v>-3</v>
      </c>
      <c r="M27" t="e">
        <f t="shared" si="6"/>
        <v>#DIV/0!</v>
      </c>
      <c r="N27" t="e">
        <f t="shared" si="7"/>
        <v>#DIV/0!</v>
      </c>
      <c r="O27">
        <v>4</v>
      </c>
      <c r="P27">
        <v>0</v>
      </c>
      <c r="Q27">
        <v>0</v>
      </c>
      <c r="R27">
        <v>0</v>
      </c>
      <c r="S27">
        <f t="shared" si="8"/>
        <v>100</v>
      </c>
      <c r="T27">
        <v>0</v>
      </c>
      <c r="U27">
        <v>0</v>
      </c>
      <c r="V27">
        <v>0</v>
      </c>
      <c r="W27">
        <f t="shared" si="3"/>
        <v>1.75</v>
      </c>
      <c r="X27" t="e">
        <f t="shared" si="12"/>
        <v>#DIV/0!</v>
      </c>
      <c r="Y27" t="s">
        <v>55</v>
      </c>
      <c r="Z27" t="s">
        <v>171</v>
      </c>
    </row>
    <row r="28" spans="1:26">
      <c r="A28">
        <v>5</v>
      </c>
      <c r="B28" s="3" t="s">
        <v>97</v>
      </c>
      <c r="C28" t="s">
        <v>173</v>
      </c>
      <c r="D28" t="s">
        <v>140</v>
      </c>
      <c r="E28">
        <f t="shared" si="4"/>
        <v>15</v>
      </c>
      <c r="F28">
        <f t="shared" si="0"/>
        <v>120</v>
      </c>
      <c r="G28">
        <v>400</v>
      </c>
      <c r="H28">
        <v>6</v>
      </c>
      <c r="I28">
        <v>0</v>
      </c>
      <c r="J28">
        <v>1</v>
      </c>
      <c r="K28">
        <f t="shared" si="2"/>
        <v>8</v>
      </c>
      <c r="L28">
        <f t="shared" si="5"/>
        <v>0</v>
      </c>
      <c r="M28">
        <f t="shared" si="6"/>
        <v>0</v>
      </c>
      <c r="N28">
        <f t="shared" si="7"/>
        <v>100</v>
      </c>
      <c r="O28">
        <v>7</v>
      </c>
      <c r="P28">
        <v>1</v>
      </c>
      <c r="Q28">
        <v>0</v>
      </c>
      <c r="R28">
        <v>0</v>
      </c>
      <c r="S28">
        <f t="shared" si="8"/>
        <v>87.5</v>
      </c>
      <c r="T28">
        <f>(P28/(P28+Q28+R28))*100</f>
        <v>100</v>
      </c>
      <c r="U28">
        <f>(Q28/(P28+Q28+R28))*100</f>
        <v>0</v>
      </c>
      <c r="V28">
        <f>(R28/(P28+Q28+R28))*100</f>
        <v>0</v>
      </c>
      <c r="W28">
        <f t="shared" si="3"/>
        <v>0.75</v>
      </c>
      <c r="X28">
        <f t="shared" si="12"/>
        <v>0</v>
      </c>
      <c r="Y28" t="s">
        <v>55</v>
      </c>
      <c r="Z28" t="s">
        <v>171</v>
      </c>
    </row>
    <row r="29" spans="1:26">
      <c r="A29">
        <v>5</v>
      </c>
      <c r="B29" s="3" t="s">
        <v>101</v>
      </c>
      <c r="C29" t="s">
        <v>173</v>
      </c>
      <c r="D29" t="s">
        <v>140</v>
      </c>
      <c r="E29">
        <f t="shared" si="4"/>
        <v>0</v>
      </c>
      <c r="F29">
        <f t="shared" si="0"/>
        <v>150</v>
      </c>
      <c r="G29">
        <v>400</v>
      </c>
      <c r="H29">
        <v>9</v>
      </c>
      <c r="I29">
        <v>0</v>
      </c>
      <c r="J29">
        <v>0</v>
      </c>
      <c r="K29">
        <f t="shared" si="2"/>
        <v>10</v>
      </c>
      <c r="L29">
        <f t="shared" si="5"/>
        <v>0</v>
      </c>
      <c r="M29" t="e">
        <f t="shared" si="6"/>
        <v>#DIV/0!</v>
      </c>
      <c r="N29" t="e">
        <f t="shared" si="7"/>
        <v>#DIV/0!</v>
      </c>
      <c r="O29">
        <v>10</v>
      </c>
      <c r="P29">
        <v>0</v>
      </c>
      <c r="Q29">
        <v>0</v>
      </c>
      <c r="R29">
        <v>0</v>
      </c>
      <c r="S29">
        <f t="shared" si="8"/>
        <v>100</v>
      </c>
      <c r="T29">
        <v>0</v>
      </c>
      <c r="U29">
        <v>0</v>
      </c>
      <c r="V29">
        <v>0</v>
      </c>
      <c r="W29">
        <f t="shared" si="3"/>
        <v>0.9</v>
      </c>
      <c r="X29" t="e">
        <f t="shared" si="12"/>
        <v>#DIV/0!</v>
      </c>
      <c r="Y29" t="s">
        <v>55</v>
      </c>
      <c r="Z29" s="3" t="s">
        <v>171</v>
      </c>
    </row>
    <row r="30" spans="1:26">
      <c r="A30">
        <v>3</v>
      </c>
      <c r="B30" s="3" t="s">
        <v>94</v>
      </c>
      <c r="C30" t="s">
        <v>173</v>
      </c>
      <c r="D30" t="s">
        <v>137</v>
      </c>
      <c r="E30">
        <f t="shared" si="4"/>
        <v>0</v>
      </c>
      <c r="F30">
        <f t="shared" si="0"/>
        <v>105.00000000000001</v>
      </c>
      <c r="G30">
        <v>1000</v>
      </c>
      <c r="H30">
        <v>3</v>
      </c>
      <c r="I30">
        <v>0</v>
      </c>
      <c r="J30">
        <v>1</v>
      </c>
      <c r="K30">
        <f t="shared" si="2"/>
        <v>7</v>
      </c>
      <c r="L30">
        <f t="shared" si="5"/>
        <v>-1</v>
      </c>
      <c r="M30" t="e">
        <f t="shared" si="6"/>
        <v>#DIV/0!</v>
      </c>
      <c r="N30" t="e">
        <f t="shared" si="7"/>
        <v>#DIV/0!</v>
      </c>
      <c r="O30">
        <v>7</v>
      </c>
      <c r="P30">
        <v>0</v>
      </c>
      <c r="Q30">
        <v>0</v>
      </c>
      <c r="R30">
        <v>0</v>
      </c>
      <c r="S30">
        <f t="shared" si="8"/>
        <v>100</v>
      </c>
      <c r="T30">
        <v>0</v>
      </c>
      <c r="U30">
        <v>0</v>
      </c>
      <c r="V30">
        <v>0</v>
      </c>
      <c r="W30">
        <f t="shared" si="3"/>
        <v>0.42857142857142855</v>
      </c>
      <c r="X30" t="e">
        <f t="shared" si="12"/>
        <v>#DIV/0!</v>
      </c>
      <c r="Y30" t="s">
        <v>55</v>
      </c>
    </row>
    <row r="31" spans="1:26">
      <c r="A31">
        <v>3</v>
      </c>
      <c r="B31" s="3" t="s">
        <v>97</v>
      </c>
      <c r="C31" t="s">
        <v>173</v>
      </c>
      <c r="D31" t="s">
        <v>137</v>
      </c>
      <c r="E31">
        <f t="shared" si="4"/>
        <v>30</v>
      </c>
      <c r="F31">
        <f t="shared" si="0"/>
        <v>180</v>
      </c>
      <c r="G31">
        <v>1000</v>
      </c>
      <c r="H31">
        <v>5</v>
      </c>
      <c r="I31">
        <v>0</v>
      </c>
      <c r="J31">
        <v>1</v>
      </c>
      <c r="K31">
        <f t="shared" si="2"/>
        <v>12</v>
      </c>
      <c r="L31">
        <f t="shared" si="5"/>
        <v>1</v>
      </c>
      <c r="M31">
        <f t="shared" si="6"/>
        <v>50</v>
      </c>
      <c r="N31">
        <f t="shared" si="7"/>
        <v>50</v>
      </c>
      <c r="O31">
        <v>10</v>
      </c>
      <c r="P31">
        <v>2</v>
      </c>
      <c r="Q31">
        <v>0</v>
      </c>
      <c r="R31">
        <v>0</v>
      </c>
      <c r="S31">
        <f t="shared" si="8"/>
        <v>83.333333333333343</v>
      </c>
      <c r="T31">
        <f>(P31/(P31+Q31+R31))*100</f>
        <v>100</v>
      </c>
      <c r="U31">
        <f>(Q31/(P31+Q31+R31))*100</f>
        <v>0</v>
      </c>
      <c r="V31">
        <f>(R31/(P31+Q31+R31))*100</f>
        <v>0</v>
      </c>
      <c r="W31">
        <f t="shared" si="3"/>
        <v>0.41666666666666669</v>
      </c>
      <c r="X31">
        <f t="shared" si="12"/>
        <v>0</v>
      </c>
      <c r="Y31" t="s">
        <v>55</v>
      </c>
      <c r="Z31" t="s">
        <v>167</v>
      </c>
    </row>
    <row r="32" spans="1:26">
      <c r="A32">
        <v>3</v>
      </c>
      <c r="B32" s="3" t="s">
        <v>98</v>
      </c>
      <c r="C32" t="s">
        <v>173</v>
      </c>
      <c r="D32" t="s">
        <v>137</v>
      </c>
      <c r="E32">
        <f t="shared" si="4"/>
        <v>30</v>
      </c>
      <c r="F32">
        <f t="shared" si="0"/>
        <v>165</v>
      </c>
      <c r="G32">
        <v>1000</v>
      </c>
      <c r="H32">
        <v>9</v>
      </c>
      <c r="I32">
        <f>H32-O32</f>
        <v>0</v>
      </c>
      <c r="J32">
        <v>2</v>
      </c>
      <c r="K32">
        <f t="shared" si="2"/>
        <v>11</v>
      </c>
      <c r="L32">
        <f t="shared" si="5"/>
        <v>0</v>
      </c>
      <c r="M32">
        <f t="shared" si="6"/>
        <v>0</v>
      </c>
      <c r="N32">
        <f t="shared" si="7"/>
        <v>100</v>
      </c>
      <c r="O32">
        <v>9</v>
      </c>
      <c r="P32">
        <v>2</v>
      </c>
      <c r="Q32">
        <v>0</v>
      </c>
      <c r="R32">
        <v>0</v>
      </c>
      <c r="S32">
        <f t="shared" si="8"/>
        <v>81.818181818181827</v>
      </c>
      <c r="T32">
        <f>(P32/(P32+Q32+R32))*100</f>
        <v>100</v>
      </c>
      <c r="U32">
        <f>(Q32/(P32+Q32+R32))*100</f>
        <v>0</v>
      </c>
      <c r="V32">
        <f>(R32/(P32+Q32+R32))*100</f>
        <v>0</v>
      </c>
      <c r="W32">
        <f t="shared" si="3"/>
        <v>0.81818181818181823</v>
      </c>
      <c r="X32">
        <f t="shared" si="12"/>
        <v>0</v>
      </c>
      <c r="Y32" t="s">
        <v>55</v>
      </c>
      <c r="Z32" t="s">
        <v>167</v>
      </c>
    </row>
    <row r="33" spans="1:26">
      <c r="A33">
        <v>3</v>
      </c>
      <c r="B33" s="3" t="s">
        <v>101</v>
      </c>
      <c r="C33" t="s">
        <v>173</v>
      </c>
      <c r="D33" t="s">
        <v>137</v>
      </c>
      <c r="E33">
        <f t="shared" si="4"/>
        <v>45</v>
      </c>
      <c r="F33">
        <f t="shared" si="0"/>
        <v>165</v>
      </c>
      <c r="G33">
        <v>1000</v>
      </c>
      <c r="H33">
        <v>7</v>
      </c>
      <c r="I33">
        <v>0</v>
      </c>
      <c r="J33">
        <v>2</v>
      </c>
      <c r="K33">
        <f t="shared" si="2"/>
        <v>11</v>
      </c>
      <c r="L33">
        <f t="shared" si="5"/>
        <v>1</v>
      </c>
      <c r="M33">
        <f t="shared" si="6"/>
        <v>33.333333333333329</v>
      </c>
      <c r="N33">
        <f t="shared" si="7"/>
        <v>66.666666666666657</v>
      </c>
      <c r="O33">
        <v>8</v>
      </c>
      <c r="P33">
        <v>3</v>
      </c>
      <c r="Q33">
        <v>0</v>
      </c>
      <c r="R33">
        <v>0</v>
      </c>
      <c r="S33">
        <f t="shared" si="8"/>
        <v>72.727272727272734</v>
      </c>
      <c r="T33">
        <f>(P33/(P33+Q33+R33))*100</f>
        <v>100</v>
      </c>
      <c r="U33">
        <f>(Q33/(P33+Q33+R33))*100</f>
        <v>0</v>
      </c>
      <c r="V33">
        <f>(R33/(P33+Q33+R33))*100</f>
        <v>0</v>
      </c>
      <c r="W33">
        <f t="shared" si="3"/>
        <v>0.63636363636363635</v>
      </c>
      <c r="X33">
        <f t="shared" si="12"/>
        <v>0</v>
      </c>
      <c r="Y33" t="s">
        <v>55</v>
      </c>
      <c r="Z33" t="s">
        <v>167</v>
      </c>
    </row>
    <row r="34" spans="1:26">
      <c r="A34">
        <v>3</v>
      </c>
      <c r="B34" s="3" t="s">
        <v>95</v>
      </c>
      <c r="C34" t="s">
        <v>173</v>
      </c>
      <c r="D34" t="s">
        <v>151</v>
      </c>
      <c r="E34">
        <f t="shared" si="4"/>
        <v>-15</v>
      </c>
      <c r="F34">
        <f t="shared" si="0"/>
        <v>0</v>
      </c>
      <c r="G34">
        <v>1000</v>
      </c>
      <c r="H34">
        <v>1</v>
      </c>
      <c r="I34">
        <f>H34-O34</f>
        <v>1</v>
      </c>
      <c r="J34">
        <v>0</v>
      </c>
      <c r="K34">
        <f t="shared" si="2"/>
        <v>0</v>
      </c>
      <c r="L34">
        <f t="shared" si="5"/>
        <v>-1</v>
      </c>
      <c r="M34" t="e">
        <f t="shared" si="6"/>
        <v>#DIV/0!</v>
      </c>
      <c r="N34" t="e">
        <f t="shared" si="7"/>
        <v>#DIV/0!</v>
      </c>
      <c r="O34">
        <v>0</v>
      </c>
      <c r="P34">
        <v>0</v>
      </c>
      <c r="Q34">
        <v>0</v>
      </c>
      <c r="R34">
        <v>0</v>
      </c>
      <c r="S34" t="e">
        <f t="shared" si="8"/>
        <v>#DIV/0!</v>
      </c>
      <c r="T34">
        <v>0</v>
      </c>
      <c r="U34">
        <v>0</v>
      </c>
      <c r="V34">
        <v>0</v>
      </c>
      <c r="W34">
        <v>0</v>
      </c>
      <c r="X34" t="e">
        <f t="shared" si="12"/>
        <v>#DIV/0!</v>
      </c>
      <c r="Y34" t="s">
        <v>55</v>
      </c>
    </row>
    <row r="35" spans="1:26">
      <c r="A35">
        <v>3</v>
      </c>
      <c r="B35" s="3" t="s">
        <v>99</v>
      </c>
      <c r="C35" t="s">
        <v>173</v>
      </c>
      <c r="D35" t="s">
        <v>151</v>
      </c>
      <c r="E35">
        <f t="shared" si="4"/>
        <v>15</v>
      </c>
      <c r="F35">
        <f t="shared" si="0"/>
        <v>75</v>
      </c>
      <c r="G35">
        <v>1000</v>
      </c>
      <c r="H35">
        <v>3</v>
      </c>
      <c r="I35">
        <v>0</v>
      </c>
      <c r="J35">
        <v>1</v>
      </c>
      <c r="K35">
        <f t="shared" si="2"/>
        <v>5</v>
      </c>
      <c r="L35">
        <f t="shared" si="5"/>
        <v>0</v>
      </c>
      <c r="M35">
        <f t="shared" si="6"/>
        <v>0</v>
      </c>
      <c r="N35">
        <f t="shared" si="7"/>
        <v>100</v>
      </c>
      <c r="O35">
        <v>4</v>
      </c>
      <c r="P35">
        <v>1</v>
      </c>
      <c r="Q35">
        <v>0</v>
      </c>
      <c r="R35">
        <v>0</v>
      </c>
      <c r="S35">
        <f t="shared" si="8"/>
        <v>80</v>
      </c>
      <c r="T35">
        <f>(P35/(P35+Q35+R35))*100</f>
        <v>100</v>
      </c>
      <c r="U35">
        <f>(Q35/(P35+Q35+R35))*100</f>
        <v>0</v>
      </c>
      <c r="V35">
        <f>(R35/(P35+Q35+R35))*100</f>
        <v>0</v>
      </c>
      <c r="W35">
        <f>H35/K35</f>
        <v>0.6</v>
      </c>
      <c r="X35">
        <f t="shared" si="12"/>
        <v>0</v>
      </c>
      <c r="Y35" t="s">
        <v>55</v>
      </c>
    </row>
    <row r="36" spans="1:26">
      <c r="A36">
        <v>3</v>
      </c>
      <c r="B36" s="3" t="s">
        <v>102</v>
      </c>
      <c r="C36" t="s">
        <v>173</v>
      </c>
      <c r="D36" t="s">
        <v>151</v>
      </c>
      <c r="E36">
        <f t="shared" si="4"/>
        <v>0</v>
      </c>
      <c r="F36">
        <f t="shared" si="0"/>
        <v>90</v>
      </c>
      <c r="G36">
        <v>1000</v>
      </c>
      <c r="H36">
        <v>6</v>
      </c>
      <c r="I36">
        <f>H36-O36</f>
        <v>0</v>
      </c>
      <c r="J36">
        <v>0</v>
      </c>
      <c r="K36">
        <f t="shared" si="2"/>
        <v>6</v>
      </c>
      <c r="L36">
        <f t="shared" si="5"/>
        <v>0</v>
      </c>
      <c r="M36" t="e">
        <f t="shared" si="6"/>
        <v>#DIV/0!</v>
      </c>
      <c r="N36" t="e">
        <f t="shared" si="7"/>
        <v>#DIV/0!</v>
      </c>
      <c r="O36">
        <v>6</v>
      </c>
      <c r="P36">
        <v>0</v>
      </c>
      <c r="Q36">
        <v>0</v>
      </c>
      <c r="R36">
        <v>0</v>
      </c>
      <c r="S36">
        <f t="shared" si="8"/>
        <v>100</v>
      </c>
      <c r="T36">
        <v>0</v>
      </c>
      <c r="U36">
        <v>0</v>
      </c>
      <c r="V36">
        <v>0</v>
      </c>
      <c r="W36">
        <f>H36/K36</f>
        <v>1</v>
      </c>
      <c r="X36" t="e">
        <f t="shared" si="12"/>
        <v>#DIV/0!</v>
      </c>
      <c r="Y36" t="s">
        <v>55</v>
      </c>
    </row>
    <row r="37" spans="1:26">
      <c r="A37">
        <v>3</v>
      </c>
      <c r="B37" s="3" t="s">
        <v>103</v>
      </c>
      <c r="C37" t="s">
        <v>173</v>
      </c>
      <c r="D37" t="s">
        <v>151</v>
      </c>
      <c r="E37">
        <f t="shared" si="4"/>
        <v>15</v>
      </c>
      <c r="F37">
        <f t="shared" si="0"/>
        <v>105.00000000000001</v>
      </c>
      <c r="G37">
        <v>1000</v>
      </c>
      <c r="H37">
        <v>4</v>
      </c>
      <c r="I37">
        <v>0</v>
      </c>
      <c r="J37">
        <v>2</v>
      </c>
      <c r="K37">
        <f t="shared" si="2"/>
        <v>7</v>
      </c>
      <c r="L37">
        <f t="shared" si="5"/>
        <v>-1</v>
      </c>
      <c r="M37">
        <f t="shared" si="6"/>
        <v>-100</v>
      </c>
      <c r="N37">
        <f t="shared" si="7"/>
        <v>200</v>
      </c>
      <c r="O37">
        <v>6</v>
      </c>
      <c r="P37">
        <v>1</v>
      </c>
      <c r="Q37">
        <v>0</v>
      </c>
      <c r="R37">
        <v>0</v>
      </c>
      <c r="S37">
        <f t="shared" si="8"/>
        <v>85.714285714285708</v>
      </c>
      <c r="T37">
        <f>(P37/(P37+Q37+R37))*100</f>
        <v>100</v>
      </c>
      <c r="U37">
        <f>(Q37/(P37+Q37+R37))*100</f>
        <v>0</v>
      </c>
      <c r="V37">
        <f>(R37/(P37+Q37+R37))*100</f>
        <v>0</v>
      </c>
      <c r="W37">
        <f>H37/K37</f>
        <v>0.5714285714285714</v>
      </c>
      <c r="X37">
        <f t="shared" si="12"/>
        <v>0</v>
      </c>
      <c r="Y37" t="s">
        <v>55</v>
      </c>
    </row>
    <row r="38" spans="1:26">
      <c r="A38">
        <v>3</v>
      </c>
      <c r="B38" s="3" t="s">
        <v>96</v>
      </c>
      <c r="C38" t="s">
        <v>173</v>
      </c>
      <c r="D38" t="s">
        <v>138</v>
      </c>
      <c r="E38">
        <f t="shared" si="4"/>
        <v>0</v>
      </c>
      <c r="F38">
        <f t="shared" si="0"/>
        <v>0</v>
      </c>
      <c r="G38">
        <v>1000</v>
      </c>
      <c r="H38">
        <v>0</v>
      </c>
      <c r="I38">
        <f>H38-O38</f>
        <v>0</v>
      </c>
      <c r="J38">
        <v>0</v>
      </c>
      <c r="K38">
        <f t="shared" si="2"/>
        <v>0</v>
      </c>
      <c r="L38">
        <f t="shared" si="5"/>
        <v>0</v>
      </c>
      <c r="M38" t="e">
        <f t="shared" si="6"/>
        <v>#DIV/0!</v>
      </c>
      <c r="N38" t="e">
        <f t="shared" si="7"/>
        <v>#DIV/0!</v>
      </c>
      <c r="O38">
        <v>0</v>
      </c>
      <c r="P38">
        <v>0</v>
      </c>
      <c r="Q38">
        <v>0</v>
      </c>
      <c r="R38">
        <v>0</v>
      </c>
      <c r="S38" t="e">
        <f t="shared" si="8"/>
        <v>#DIV/0!</v>
      </c>
      <c r="T38">
        <v>0</v>
      </c>
      <c r="U38">
        <v>0</v>
      </c>
      <c r="V38">
        <v>0</v>
      </c>
      <c r="W38">
        <v>0</v>
      </c>
      <c r="X38" t="e">
        <f t="shared" si="12"/>
        <v>#DIV/0!</v>
      </c>
      <c r="Y38" t="s">
        <v>55</v>
      </c>
      <c r="Z38" t="s">
        <v>166</v>
      </c>
    </row>
    <row r="39" spans="1:26">
      <c r="A39">
        <v>3</v>
      </c>
      <c r="B39" s="3" t="s">
        <v>100</v>
      </c>
      <c r="C39" t="s">
        <v>173</v>
      </c>
      <c r="D39" t="s">
        <v>138</v>
      </c>
      <c r="E39">
        <f t="shared" si="4"/>
        <v>0</v>
      </c>
      <c r="F39">
        <f t="shared" si="0"/>
        <v>30</v>
      </c>
      <c r="G39">
        <v>1000</v>
      </c>
      <c r="H39">
        <v>2</v>
      </c>
      <c r="I39">
        <f>H39-O39</f>
        <v>0</v>
      </c>
      <c r="J39">
        <v>0</v>
      </c>
      <c r="K39">
        <f t="shared" si="2"/>
        <v>2</v>
      </c>
      <c r="L39">
        <f t="shared" si="5"/>
        <v>0</v>
      </c>
      <c r="M39" t="e">
        <f t="shared" si="6"/>
        <v>#DIV/0!</v>
      </c>
      <c r="N39" t="e">
        <f t="shared" si="7"/>
        <v>#DIV/0!</v>
      </c>
      <c r="O39">
        <v>2</v>
      </c>
      <c r="P39">
        <v>0</v>
      </c>
      <c r="Q39">
        <v>0</v>
      </c>
      <c r="R39">
        <v>0</v>
      </c>
      <c r="S39">
        <f t="shared" si="8"/>
        <v>100</v>
      </c>
      <c r="T39">
        <v>0</v>
      </c>
      <c r="U39">
        <v>0</v>
      </c>
      <c r="V39">
        <v>0</v>
      </c>
      <c r="W39">
        <f t="shared" ref="W39:W44" si="13">H39/K39</f>
        <v>1</v>
      </c>
      <c r="X39" t="e">
        <f t="shared" si="12"/>
        <v>#DIV/0!</v>
      </c>
      <c r="Y39" t="s">
        <v>55</v>
      </c>
      <c r="Z39" t="s">
        <v>168</v>
      </c>
    </row>
    <row r="40" spans="1:26">
      <c r="A40">
        <v>3</v>
      </c>
      <c r="B40" s="3" t="s">
        <v>104</v>
      </c>
      <c r="C40" t="s">
        <v>173</v>
      </c>
      <c r="D40" t="s">
        <v>138</v>
      </c>
      <c r="E40">
        <f t="shared" si="4"/>
        <v>0</v>
      </c>
      <c r="F40">
        <f t="shared" si="0"/>
        <v>15</v>
      </c>
      <c r="G40">
        <v>1000</v>
      </c>
      <c r="H40">
        <v>0</v>
      </c>
      <c r="I40">
        <v>0</v>
      </c>
      <c r="J40">
        <v>0</v>
      </c>
      <c r="K40">
        <f t="shared" si="2"/>
        <v>1</v>
      </c>
      <c r="L40">
        <f t="shared" si="5"/>
        <v>0</v>
      </c>
      <c r="M40" t="e">
        <f t="shared" si="6"/>
        <v>#DIV/0!</v>
      </c>
      <c r="N40" t="e">
        <f t="shared" si="7"/>
        <v>#DIV/0!</v>
      </c>
      <c r="O40">
        <v>1</v>
      </c>
      <c r="P40">
        <v>0</v>
      </c>
      <c r="Q40">
        <v>0</v>
      </c>
      <c r="R40">
        <v>0</v>
      </c>
      <c r="S40">
        <f t="shared" si="8"/>
        <v>100</v>
      </c>
      <c r="T40">
        <v>0</v>
      </c>
      <c r="U40">
        <v>0</v>
      </c>
      <c r="V40">
        <v>0</v>
      </c>
      <c r="W40">
        <f t="shared" si="13"/>
        <v>0</v>
      </c>
      <c r="X40" t="e">
        <f t="shared" si="12"/>
        <v>#DIV/0!</v>
      </c>
      <c r="Y40" t="s">
        <v>55</v>
      </c>
      <c r="Z40" t="s">
        <v>166</v>
      </c>
    </row>
    <row r="41" spans="1:26">
      <c r="A41">
        <v>2</v>
      </c>
      <c r="B41" s="3" t="s">
        <v>93</v>
      </c>
      <c r="C41" t="s">
        <v>173</v>
      </c>
      <c r="D41" t="s">
        <v>138</v>
      </c>
      <c r="E41">
        <f t="shared" si="4"/>
        <v>0</v>
      </c>
      <c r="F41">
        <f t="shared" si="0"/>
        <v>15</v>
      </c>
      <c r="G41">
        <v>1000</v>
      </c>
      <c r="H41">
        <v>1</v>
      </c>
      <c r="I41">
        <f>H41-O41</f>
        <v>0</v>
      </c>
      <c r="J41">
        <v>0</v>
      </c>
      <c r="K41">
        <f t="shared" si="2"/>
        <v>1</v>
      </c>
      <c r="L41">
        <f t="shared" si="5"/>
        <v>0</v>
      </c>
      <c r="M41" t="e">
        <f t="shared" si="6"/>
        <v>#DIV/0!</v>
      </c>
      <c r="N41" t="e">
        <f t="shared" si="7"/>
        <v>#DIV/0!</v>
      </c>
      <c r="O41">
        <v>1</v>
      </c>
      <c r="P41">
        <v>0</v>
      </c>
      <c r="Q41">
        <v>0</v>
      </c>
      <c r="R41">
        <v>0</v>
      </c>
      <c r="S41">
        <f t="shared" si="8"/>
        <v>100</v>
      </c>
      <c r="T41">
        <v>0</v>
      </c>
      <c r="U41">
        <v>0</v>
      </c>
      <c r="V41">
        <v>0</v>
      </c>
      <c r="W41">
        <f t="shared" si="13"/>
        <v>1</v>
      </c>
      <c r="X41" t="e">
        <f t="shared" si="12"/>
        <v>#DIV/0!</v>
      </c>
      <c r="Y41" t="s">
        <v>55</v>
      </c>
      <c r="Z41" t="s">
        <v>166</v>
      </c>
    </row>
    <row r="42" spans="1:26">
      <c r="A42">
        <v>2</v>
      </c>
      <c r="B42" s="3" t="s">
        <v>95</v>
      </c>
      <c r="C42" t="s">
        <v>173</v>
      </c>
      <c r="D42" t="s">
        <v>9</v>
      </c>
      <c r="E42">
        <f t="shared" si="4"/>
        <v>-30</v>
      </c>
      <c r="F42">
        <f t="shared" si="0"/>
        <v>30</v>
      </c>
      <c r="G42">
        <v>1000</v>
      </c>
      <c r="H42">
        <v>4</v>
      </c>
      <c r="I42">
        <f>H42-O42</f>
        <v>2</v>
      </c>
      <c r="J42">
        <v>0</v>
      </c>
      <c r="K42">
        <f t="shared" si="2"/>
        <v>2</v>
      </c>
      <c r="L42">
        <f t="shared" si="5"/>
        <v>-2</v>
      </c>
      <c r="M42" t="e">
        <f t="shared" si="6"/>
        <v>#DIV/0!</v>
      </c>
      <c r="N42" t="e">
        <f t="shared" si="7"/>
        <v>#DIV/0!</v>
      </c>
      <c r="O42">
        <v>2</v>
      </c>
      <c r="P42">
        <v>0</v>
      </c>
      <c r="Q42">
        <v>0</v>
      </c>
      <c r="R42">
        <v>0</v>
      </c>
      <c r="S42">
        <f t="shared" si="8"/>
        <v>100</v>
      </c>
      <c r="T42">
        <v>0</v>
      </c>
      <c r="U42">
        <v>0</v>
      </c>
      <c r="V42">
        <v>0</v>
      </c>
      <c r="W42">
        <f t="shared" si="13"/>
        <v>2</v>
      </c>
      <c r="X42" t="e">
        <f t="shared" si="12"/>
        <v>#DIV/0!</v>
      </c>
      <c r="Y42" t="s">
        <v>55</v>
      </c>
    </row>
    <row r="43" spans="1:26">
      <c r="A43">
        <v>2</v>
      </c>
      <c r="B43" s="3" t="s">
        <v>99</v>
      </c>
      <c r="C43" t="s">
        <v>173</v>
      </c>
      <c r="D43" t="s">
        <v>9</v>
      </c>
      <c r="E43">
        <f t="shared" si="4"/>
        <v>0</v>
      </c>
      <c r="F43">
        <f t="shared" si="0"/>
        <v>15</v>
      </c>
      <c r="G43">
        <v>1000</v>
      </c>
      <c r="H43">
        <v>1</v>
      </c>
      <c r="I43">
        <f>H43-O43</f>
        <v>0</v>
      </c>
      <c r="J43">
        <v>0</v>
      </c>
      <c r="K43">
        <f t="shared" si="2"/>
        <v>1</v>
      </c>
      <c r="L43">
        <f t="shared" si="5"/>
        <v>0</v>
      </c>
      <c r="M43" t="e">
        <f t="shared" si="6"/>
        <v>#DIV/0!</v>
      </c>
      <c r="N43" t="e">
        <f t="shared" si="7"/>
        <v>#DIV/0!</v>
      </c>
      <c r="O43">
        <v>1</v>
      </c>
      <c r="P43">
        <v>0</v>
      </c>
      <c r="Q43">
        <v>0</v>
      </c>
      <c r="R43">
        <v>0</v>
      </c>
      <c r="S43">
        <f t="shared" si="8"/>
        <v>100</v>
      </c>
      <c r="T43">
        <v>0</v>
      </c>
      <c r="U43">
        <v>0</v>
      </c>
      <c r="V43">
        <v>0</v>
      </c>
      <c r="W43">
        <f t="shared" si="13"/>
        <v>1</v>
      </c>
      <c r="X43" t="e">
        <f t="shared" si="12"/>
        <v>#DIV/0!</v>
      </c>
      <c r="Y43" t="s">
        <v>55</v>
      </c>
    </row>
    <row r="44" spans="1:26">
      <c r="A44">
        <v>2</v>
      </c>
      <c r="B44" s="3" t="s">
        <v>102</v>
      </c>
      <c r="C44" t="s">
        <v>173</v>
      </c>
      <c r="D44" t="s">
        <v>9</v>
      </c>
      <c r="E44">
        <f t="shared" si="4"/>
        <v>0</v>
      </c>
      <c r="F44">
        <f t="shared" si="0"/>
        <v>15</v>
      </c>
      <c r="G44">
        <v>1000</v>
      </c>
      <c r="H44">
        <v>1</v>
      </c>
      <c r="I44">
        <f>H44-O44</f>
        <v>0</v>
      </c>
      <c r="J44">
        <v>0</v>
      </c>
      <c r="K44">
        <f t="shared" si="2"/>
        <v>1</v>
      </c>
      <c r="L44">
        <f t="shared" si="5"/>
        <v>0</v>
      </c>
      <c r="M44" t="e">
        <f t="shared" si="6"/>
        <v>#DIV/0!</v>
      </c>
      <c r="N44" t="e">
        <f t="shared" si="7"/>
        <v>#DIV/0!</v>
      </c>
      <c r="O44">
        <v>1</v>
      </c>
      <c r="P44">
        <v>0</v>
      </c>
      <c r="Q44">
        <v>0</v>
      </c>
      <c r="R44">
        <v>0</v>
      </c>
      <c r="S44">
        <f t="shared" si="8"/>
        <v>100</v>
      </c>
      <c r="T44">
        <v>0</v>
      </c>
      <c r="U44">
        <v>0</v>
      </c>
      <c r="V44">
        <v>0</v>
      </c>
      <c r="W44">
        <f t="shared" si="13"/>
        <v>1</v>
      </c>
      <c r="X44" t="e">
        <f t="shared" si="12"/>
        <v>#DIV/0!</v>
      </c>
      <c r="Y44" t="s">
        <v>55</v>
      </c>
    </row>
    <row r="45" spans="1:26">
      <c r="A45">
        <v>2</v>
      </c>
      <c r="B45" s="3" t="s">
        <v>103</v>
      </c>
      <c r="C45" t="s">
        <v>173</v>
      </c>
      <c r="D45" t="s">
        <v>9</v>
      </c>
      <c r="E45">
        <f t="shared" si="4"/>
        <v>0</v>
      </c>
      <c r="F45">
        <f t="shared" si="0"/>
        <v>0</v>
      </c>
      <c r="G45">
        <v>1000</v>
      </c>
      <c r="H45">
        <v>0</v>
      </c>
      <c r="I45">
        <f>H45-O45</f>
        <v>0</v>
      </c>
      <c r="J45">
        <v>0</v>
      </c>
      <c r="K45">
        <f t="shared" si="2"/>
        <v>0</v>
      </c>
      <c r="L45">
        <f t="shared" si="5"/>
        <v>0</v>
      </c>
      <c r="M45" t="e">
        <f t="shared" si="6"/>
        <v>#DIV/0!</v>
      </c>
      <c r="N45" t="e">
        <f t="shared" si="7"/>
        <v>#DIV/0!</v>
      </c>
      <c r="O45">
        <v>0</v>
      </c>
      <c r="P45">
        <v>0</v>
      </c>
      <c r="Q45">
        <v>0</v>
      </c>
      <c r="R45">
        <v>0</v>
      </c>
      <c r="S45" t="e">
        <f t="shared" si="8"/>
        <v>#DIV/0!</v>
      </c>
      <c r="T45">
        <v>0</v>
      </c>
      <c r="U45">
        <v>0</v>
      </c>
      <c r="V45">
        <v>0</v>
      </c>
      <c r="W45">
        <v>0</v>
      </c>
      <c r="X45" t="e">
        <f t="shared" si="12"/>
        <v>#DIV/0!</v>
      </c>
      <c r="Y45" t="s">
        <v>55</v>
      </c>
      <c r="Z45" t="s">
        <v>168</v>
      </c>
    </row>
  </sheetData>
  <sortState ref="A2:W45">
    <sortCondition ref="G2:G45"/>
    <sortCondition ref="D2:D45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E17" sqref="E17"/>
    </sheetView>
  </sheetViews>
  <sheetFormatPr baseColWidth="10" defaultRowHeight="15" x14ac:dyDescent="0"/>
  <sheetData>
    <row r="1" spans="1:19">
      <c r="B1" s="34" t="s">
        <v>178</v>
      </c>
      <c r="C1" s="34"/>
      <c r="D1" s="34" t="s">
        <v>179</v>
      </c>
      <c r="E1" s="34"/>
      <c r="F1" s="34" t="s">
        <v>181</v>
      </c>
      <c r="G1" s="34"/>
      <c r="H1" s="34" t="s">
        <v>182</v>
      </c>
      <c r="I1" s="34"/>
      <c r="J1" s="34" t="s">
        <v>183</v>
      </c>
      <c r="K1" s="34"/>
      <c r="L1" s="34" t="s">
        <v>184</v>
      </c>
      <c r="M1" s="34"/>
      <c r="N1" s="34" t="s">
        <v>185</v>
      </c>
      <c r="O1" s="34"/>
      <c r="P1" s="34" t="s">
        <v>186</v>
      </c>
      <c r="Q1" s="34"/>
    </row>
    <row r="2" spans="1:19">
      <c r="A2" t="s">
        <v>0</v>
      </c>
      <c r="B2" t="s">
        <v>177</v>
      </c>
      <c r="C2" t="s">
        <v>176</v>
      </c>
      <c r="D2" t="s">
        <v>177</v>
      </c>
      <c r="E2" t="s">
        <v>176</v>
      </c>
      <c r="F2" t="s">
        <v>177</v>
      </c>
      <c r="G2" t="s">
        <v>176</v>
      </c>
      <c r="H2" t="s">
        <v>177</v>
      </c>
      <c r="I2" t="s">
        <v>176</v>
      </c>
      <c r="J2" t="s">
        <v>177</v>
      </c>
      <c r="K2" t="s">
        <v>176</v>
      </c>
      <c r="L2" t="s">
        <v>177</v>
      </c>
      <c r="M2" t="s">
        <v>176</v>
      </c>
      <c r="N2" t="s">
        <v>177</v>
      </c>
      <c r="O2" t="s">
        <v>176</v>
      </c>
      <c r="P2" t="s">
        <v>177</v>
      </c>
      <c r="Q2" t="s">
        <v>176</v>
      </c>
      <c r="R2" t="s">
        <v>180</v>
      </c>
    </row>
    <row r="3" spans="1:19">
      <c r="A3" t="s">
        <v>114</v>
      </c>
      <c r="F3">
        <v>3915</v>
      </c>
      <c r="G3">
        <v>4050</v>
      </c>
    </row>
    <row r="4" spans="1:19">
      <c r="A4" t="s">
        <v>115</v>
      </c>
      <c r="F4">
        <v>3239.9999999999995</v>
      </c>
      <c r="G4">
        <v>3239.9999999999995</v>
      </c>
    </row>
    <row r="5" spans="1:19">
      <c r="A5" t="s">
        <v>118</v>
      </c>
      <c r="F5">
        <v>7515</v>
      </c>
      <c r="G5">
        <v>7605</v>
      </c>
      <c r="H5">
        <v>3696.4285714285716</v>
      </c>
      <c r="I5">
        <v>3760.7142857142853</v>
      </c>
      <c r="J5">
        <v>787.5</v>
      </c>
      <c r="K5">
        <v>1642.5</v>
      </c>
    </row>
    <row r="6" spans="1:19">
      <c r="A6" t="s">
        <v>137</v>
      </c>
      <c r="H6">
        <v>2860.7142857142858</v>
      </c>
      <c r="I6">
        <v>2989.2857142857142</v>
      </c>
      <c r="L6">
        <v>1733.3333333333335</v>
      </c>
      <c r="M6">
        <v>2116.6666666666665</v>
      </c>
      <c r="N6">
        <v>67.5</v>
      </c>
      <c r="O6">
        <v>247.5</v>
      </c>
      <c r="P6">
        <v>26.25</v>
      </c>
      <c r="Q6">
        <v>153.75</v>
      </c>
    </row>
    <row r="7" spans="1:19">
      <c r="A7" t="s">
        <v>151</v>
      </c>
      <c r="J7">
        <v>765</v>
      </c>
      <c r="K7">
        <v>1170</v>
      </c>
      <c r="L7">
        <v>716.66666666666674</v>
      </c>
      <c r="M7">
        <v>866.66666666666674</v>
      </c>
      <c r="N7">
        <v>30</v>
      </c>
      <c r="O7">
        <v>82.5</v>
      </c>
      <c r="P7">
        <v>7.5</v>
      </c>
      <c r="Q7">
        <v>67.5</v>
      </c>
    </row>
    <row r="8" spans="1:19">
      <c r="A8" t="s">
        <v>148</v>
      </c>
      <c r="J8">
        <v>1327.5</v>
      </c>
      <c r="K8">
        <v>2385</v>
      </c>
      <c r="S8">
        <v>1</v>
      </c>
    </row>
    <row r="9" spans="1:19">
      <c r="A9" t="s">
        <v>44</v>
      </c>
      <c r="E9">
        <v>13750</v>
      </c>
      <c r="F9">
        <v>6435</v>
      </c>
      <c r="G9">
        <v>6480</v>
      </c>
      <c r="H9">
        <v>5657.1428571428569</v>
      </c>
      <c r="I9">
        <v>5721.4285714285716</v>
      </c>
      <c r="R9" t="s">
        <v>55</v>
      </c>
      <c r="S9">
        <v>4</v>
      </c>
    </row>
    <row r="10" spans="1:19">
      <c r="A10" t="s">
        <v>49</v>
      </c>
      <c r="D10">
        <v>12375</v>
      </c>
      <c r="E10">
        <v>12375</v>
      </c>
      <c r="F10">
        <v>6300</v>
      </c>
      <c r="G10">
        <v>6300</v>
      </c>
      <c r="H10">
        <v>4114.2857142857138</v>
      </c>
      <c r="I10">
        <v>4242.8571428571431</v>
      </c>
      <c r="R10" t="s">
        <v>55</v>
      </c>
      <c r="S10">
        <v>7</v>
      </c>
    </row>
    <row r="11" spans="1:19">
      <c r="A11" t="s">
        <v>120</v>
      </c>
      <c r="F11">
        <v>4320</v>
      </c>
      <c r="G11">
        <v>4320</v>
      </c>
      <c r="H11">
        <v>2282.1428571428569</v>
      </c>
      <c r="I11">
        <v>2346.4285714285716</v>
      </c>
      <c r="J11">
        <v>1170</v>
      </c>
      <c r="K11">
        <v>1552.5</v>
      </c>
      <c r="L11">
        <v>283.33333333333331</v>
      </c>
      <c r="M11">
        <v>516.66666666666674</v>
      </c>
      <c r="S11">
        <v>10</v>
      </c>
    </row>
    <row r="12" spans="1:19">
      <c r="A12" t="s">
        <v>138</v>
      </c>
      <c r="H12">
        <v>1092.8571428571429</v>
      </c>
      <c r="I12">
        <v>1125</v>
      </c>
      <c r="L12">
        <v>150</v>
      </c>
      <c r="M12">
        <v>150</v>
      </c>
      <c r="N12">
        <v>0</v>
      </c>
      <c r="O12">
        <v>0</v>
      </c>
      <c r="P12">
        <v>0</v>
      </c>
      <c r="Q12">
        <v>15</v>
      </c>
      <c r="S12">
        <v>14</v>
      </c>
    </row>
    <row r="13" spans="1:19">
      <c r="A13" t="s">
        <v>9</v>
      </c>
      <c r="B13">
        <v>56833.333333333328</v>
      </c>
      <c r="C13">
        <v>57333.333333333328</v>
      </c>
      <c r="J13">
        <v>22.5</v>
      </c>
      <c r="K13">
        <v>45</v>
      </c>
      <c r="L13">
        <v>83.333333333333329</v>
      </c>
      <c r="M13">
        <v>116.66666666666666</v>
      </c>
      <c r="N13">
        <v>0</v>
      </c>
      <c r="O13">
        <v>37.5</v>
      </c>
      <c r="P13">
        <v>0</v>
      </c>
      <c r="Q13">
        <v>15</v>
      </c>
      <c r="S13">
        <v>18</v>
      </c>
    </row>
    <row r="14" spans="1:19">
      <c r="A14" t="s">
        <v>11</v>
      </c>
      <c r="B14">
        <v>52666.666666666672</v>
      </c>
      <c r="C14">
        <v>53333.333333333328</v>
      </c>
      <c r="L14">
        <v>150</v>
      </c>
      <c r="M14">
        <v>916.66666666666663</v>
      </c>
      <c r="S14">
        <v>23</v>
      </c>
    </row>
    <row r="15" spans="1:19">
      <c r="A15" s="3" t="s">
        <v>112</v>
      </c>
      <c r="F15">
        <v>4590</v>
      </c>
      <c r="G15">
        <v>4860</v>
      </c>
      <c r="J15">
        <v>3982.5</v>
      </c>
      <c r="K15">
        <v>4995</v>
      </c>
      <c r="S15">
        <v>28</v>
      </c>
    </row>
    <row r="16" spans="1:19">
      <c r="A16" s="3" t="s">
        <v>116</v>
      </c>
      <c r="F16">
        <v>9720</v>
      </c>
      <c r="G16">
        <v>10980</v>
      </c>
    </row>
    <row r="17" spans="1:18">
      <c r="A17" s="3" t="s">
        <v>119</v>
      </c>
      <c r="F17">
        <v>5400</v>
      </c>
      <c r="G17">
        <v>6075</v>
      </c>
      <c r="H17">
        <v>3021.4285714285716</v>
      </c>
      <c r="I17">
        <v>4275</v>
      </c>
      <c r="J17">
        <v>1575</v>
      </c>
      <c r="K17">
        <v>3510</v>
      </c>
    </row>
    <row r="18" spans="1:18">
      <c r="A18" s="3" t="s">
        <v>141</v>
      </c>
      <c r="H18">
        <v>675</v>
      </c>
      <c r="I18">
        <v>932.14285714285711</v>
      </c>
      <c r="L18">
        <v>183.33333333333331</v>
      </c>
      <c r="M18">
        <v>666.66666666666674</v>
      </c>
      <c r="N18">
        <v>60</v>
      </c>
      <c r="O18">
        <v>390</v>
      </c>
      <c r="P18">
        <v>33.75</v>
      </c>
      <c r="Q18">
        <v>243.75</v>
      </c>
    </row>
    <row r="19" spans="1:18">
      <c r="A19" s="3" t="s">
        <v>153</v>
      </c>
      <c r="J19">
        <v>1282.5</v>
      </c>
      <c r="K19">
        <v>3937.5</v>
      </c>
      <c r="L19">
        <v>783.33333333333326</v>
      </c>
      <c r="M19">
        <v>2683.3333333333335</v>
      </c>
      <c r="N19">
        <v>292.5</v>
      </c>
      <c r="O19">
        <v>1387.5</v>
      </c>
      <c r="P19">
        <v>123.75</v>
      </c>
      <c r="Q19">
        <v>1256.25</v>
      </c>
    </row>
    <row r="20" spans="1:18">
      <c r="A20" s="3" t="s">
        <v>149</v>
      </c>
      <c r="J20">
        <v>945</v>
      </c>
      <c r="K20">
        <v>2227.5</v>
      </c>
    </row>
    <row r="21" spans="1:18">
      <c r="A21" s="3" t="s">
        <v>46</v>
      </c>
      <c r="D21">
        <v>12000</v>
      </c>
      <c r="E21">
        <v>12000</v>
      </c>
      <c r="F21">
        <v>3690</v>
      </c>
      <c r="G21">
        <v>4005</v>
      </c>
      <c r="H21">
        <v>2153.5714285714284</v>
      </c>
      <c r="I21">
        <v>3182.1428571428573</v>
      </c>
      <c r="R21" t="s">
        <v>55</v>
      </c>
    </row>
    <row r="22" spans="1:18">
      <c r="A22" s="3" t="s">
        <v>50</v>
      </c>
      <c r="D22">
        <v>4250</v>
      </c>
      <c r="E22">
        <v>4250</v>
      </c>
      <c r="F22">
        <v>1665</v>
      </c>
      <c r="G22">
        <v>2385</v>
      </c>
      <c r="H22">
        <v>867.85714285714289</v>
      </c>
      <c r="I22">
        <v>1350</v>
      </c>
    </row>
    <row r="23" spans="1:18">
      <c r="A23" s="3" t="s">
        <v>51</v>
      </c>
      <c r="D23">
        <v>10625</v>
      </c>
      <c r="E23">
        <v>10625</v>
      </c>
      <c r="F23">
        <v>2609.9999999999995</v>
      </c>
      <c r="G23">
        <v>3330</v>
      </c>
      <c r="H23">
        <v>1639.2857142857142</v>
      </c>
      <c r="I23">
        <v>2250</v>
      </c>
      <c r="J23">
        <v>1102.5</v>
      </c>
      <c r="K23">
        <v>1890</v>
      </c>
      <c r="L23">
        <v>950</v>
      </c>
      <c r="M23">
        <v>1666.6666666666665</v>
      </c>
      <c r="R23" t="s">
        <v>55</v>
      </c>
    </row>
    <row r="24" spans="1:18">
      <c r="A24" s="3" t="s">
        <v>139</v>
      </c>
      <c r="H24">
        <v>2250</v>
      </c>
      <c r="I24">
        <v>2635.7142857142858</v>
      </c>
      <c r="L24">
        <v>516.66666666666663</v>
      </c>
      <c r="M24">
        <v>833.33333333333326</v>
      </c>
      <c r="N24">
        <v>161.25</v>
      </c>
      <c r="O24">
        <v>457.5</v>
      </c>
      <c r="P24">
        <v>56.25</v>
      </c>
      <c r="Q24">
        <v>431.25</v>
      </c>
    </row>
    <row r="25" spans="1:18">
      <c r="A25" s="3" t="s">
        <v>15</v>
      </c>
      <c r="B25">
        <v>21000</v>
      </c>
      <c r="C25">
        <v>21000</v>
      </c>
      <c r="J25">
        <v>225</v>
      </c>
      <c r="K25">
        <v>2092.5</v>
      </c>
      <c r="L25">
        <v>300</v>
      </c>
      <c r="M25">
        <v>1550</v>
      </c>
      <c r="N25">
        <v>131.25</v>
      </c>
      <c r="O25">
        <v>840</v>
      </c>
      <c r="P25">
        <v>41.25</v>
      </c>
      <c r="Q25">
        <v>626.25</v>
      </c>
    </row>
    <row r="26" spans="1:18">
      <c r="A26" s="3" t="s">
        <v>18</v>
      </c>
      <c r="B26">
        <v>26166.666666666664</v>
      </c>
      <c r="C26">
        <v>26166.666666666664</v>
      </c>
      <c r="J26">
        <v>810</v>
      </c>
      <c r="K26">
        <v>1260</v>
      </c>
      <c r="L26">
        <v>483.33333333333337</v>
      </c>
      <c r="M26">
        <v>766.66666666666674</v>
      </c>
    </row>
    <row r="27" spans="1:18">
      <c r="A27" s="3" t="s">
        <v>113</v>
      </c>
      <c r="F27">
        <v>3375</v>
      </c>
      <c r="G27">
        <v>3510</v>
      </c>
    </row>
    <row r="28" spans="1:18">
      <c r="A28" s="3" t="s">
        <v>117</v>
      </c>
      <c r="F28">
        <v>3060</v>
      </c>
      <c r="G28">
        <v>3150</v>
      </c>
    </row>
    <row r="29" spans="1:18">
      <c r="A29" s="3" t="s">
        <v>121</v>
      </c>
      <c r="F29">
        <v>1620</v>
      </c>
      <c r="G29">
        <v>1800</v>
      </c>
      <c r="H29">
        <v>1060.7142857142858</v>
      </c>
      <c r="I29">
        <v>1221.4285714285716</v>
      </c>
      <c r="J29">
        <v>652.5</v>
      </c>
      <c r="K29">
        <v>1350</v>
      </c>
    </row>
    <row r="30" spans="1:18">
      <c r="A30" s="3" t="s">
        <v>142</v>
      </c>
      <c r="H30">
        <v>1607.1428571428569</v>
      </c>
      <c r="I30">
        <v>2057.1428571428573</v>
      </c>
      <c r="L30">
        <v>450</v>
      </c>
      <c r="M30">
        <v>966.66666666666663</v>
      </c>
      <c r="N30">
        <v>157.5</v>
      </c>
      <c r="O30">
        <v>367.5</v>
      </c>
      <c r="P30">
        <v>75</v>
      </c>
      <c r="Q30">
        <v>581.25</v>
      </c>
    </row>
    <row r="31" spans="1:18">
      <c r="A31" s="3" t="s">
        <v>152</v>
      </c>
      <c r="J31">
        <v>1237.5</v>
      </c>
      <c r="K31">
        <v>2520</v>
      </c>
      <c r="L31">
        <v>1166.6666666666665</v>
      </c>
      <c r="M31">
        <v>2116.6666666666665</v>
      </c>
      <c r="N31">
        <v>337.5</v>
      </c>
      <c r="O31">
        <v>960</v>
      </c>
      <c r="P31">
        <v>135</v>
      </c>
      <c r="Q31">
        <v>915</v>
      </c>
    </row>
    <row r="32" spans="1:18">
      <c r="A32" s="3" t="s">
        <v>150</v>
      </c>
      <c r="J32">
        <v>967.5</v>
      </c>
      <c r="K32">
        <v>2070</v>
      </c>
    </row>
    <row r="33" spans="1:18">
      <c r="A33" s="3" t="s">
        <v>47</v>
      </c>
      <c r="D33">
        <v>3125</v>
      </c>
      <c r="E33">
        <v>3125</v>
      </c>
      <c r="F33">
        <v>2205</v>
      </c>
      <c r="G33">
        <v>2340</v>
      </c>
      <c r="H33">
        <v>1317.8571428571429</v>
      </c>
      <c r="I33">
        <v>1382.1428571428573</v>
      </c>
      <c r="R33" t="s">
        <v>55</v>
      </c>
    </row>
    <row r="34" spans="1:18">
      <c r="A34" s="3" t="s">
        <v>52</v>
      </c>
      <c r="D34">
        <v>10250</v>
      </c>
      <c r="E34">
        <v>10250</v>
      </c>
      <c r="F34">
        <v>855</v>
      </c>
      <c r="G34">
        <v>900</v>
      </c>
      <c r="H34">
        <v>642.85714285714289</v>
      </c>
      <c r="I34">
        <v>1157.1428571428571</v>
      </c>
    </row>
    <row r="35" spans="1:18">
      <c r="A35" s="3" t="s">
        <v>53</v>
      </c>
      <c r="D35">
        <v>2500</v>
      </c>
      <c r="E35">
        <v>2500</v>
      </c>
      <c r="F35">
        <v>1890</v>
      </c>
      <c r="G35">
        <v>2250</v>
      </c>
      <c r="H35">
        <v>353.57142857142856</v>
      </c>
      <c r="I35">
        <v>1639.2857142857142</v>
      </c>
      <c r="J35">
        <v>225</v>
      </c>
      <c r="K35">
        <v>1417.5</v>
      </c>
      <c r="L35">
        <v>249.99999999999997</v>
      </c>
      <c r="M35">
        <v>1016.6666666666666</v>
      </c>
    </row>
    <row r="36" spans="1:18">
      <c r="A36" s="3" t="s">
        <v>140</v>
      </c>
      <c r="H36">
        <v>417.85714285714289</v>
      </c>
      <c r="I36">
        <v>514.28571428571433</v>
      </c>
      <c r="L36">
        <v>183.33333333333331</v>
      </c>
      <c r="M36">
        <v>433.33333333333331</v>
      </c>
      <c r="N36">
        <v>15</v>
      </c>
      <c r="O36">
        <v>67.5</v>
      </c>
      <c r="P36">
        <v>3.75</v>
      </c>
      <c r="Q36">
        <v>93.75</v>
      </c>
    </row>
    <row r="37" spans="1:18">
      <c r="A37" s="3" t="s">
        <v>16</v>
      </c>
      <c r="B37">
        <v>24833.333333333336</v>
      </c>
      <c r="C37">
        <v>24833.333333333336</v>
      </c>
    </row>
    <row r="38" spans="1:18">
      <c r="A38" s="3" t="s">
        <v>17</v>
      </c>
      <c r="B38">
        <v>29000</v>
      </c>
      <c r="C38">
        <v>29166.666666666664</v>
      </c>
      <c r="L38">
        <v>383.33333333333337</v>
      </c>
      <c r="M38">
        <v>1966.6666666666665</v>
      </c>
    </row>
  </sheetData>
  <mergeCells count="8">
    <mergeCell ref="N1:O1"/>
    <mergeCell ref="P1:Q1"/>
    <mergeCell ref="B1:C1"/>
    <mergeCell ref="D1:E1"/>
    <mergeCell ref="F1:G1"/>
    <mergeCell ref="H1:I1"/>
    <mergeCell ref="J1:K1"/>
    <mergeCell ref="L1:M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May 10</vt:lpstr>
      <vt:lpstr>May 13</vt:lpstr>
      <vt:lpstr>May 16</vt:lpstr>
      <vt:lpstr>May 19</vt:lpstr>
      <vt:lpstr>May 23</vt:lpstr>
      <vt:lpstr>May 27</vt:lpstr>
      <vt:lpstr>June 1</vt:lpstr>
      <vt:lpstr>June 6</vt:lpstr>
      <vt:lpstr>density</vt:lpstr>
      <vt:lpstr>schedule</vt:lpstr>
      <vt:lpstr>avgwithinjars</vt:lpstr>
      <vt:lpstr>avgwithintreatment</vt:lpstr>
      <vt:lpstr>Sheet3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2011-05-10T19:57:30Z</dcterms:created>
  <dcterms:modified xsi:type="dcterms:W3CDTF">2011-06-29T00:38:56Z</dcterms:modified>
</cp:coreProperties>
</file>